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5 - úpravy z VŘ\2. IO\"/>
    </mc:Choice>
  </mc:AlternateContent>
  <xr:revisionPtr revIDLastSave="0" documentId="13_ncr:1_{33EB48AA-DAA1-4664-B1B6-BFC5B9E6A359}" xr6:coauthVersionLast="47" xr6:coauthVersionMax="47" xr10:uidLastSave="{00000000-0000-0000-0000-000000000000}"/>
  <bookViews>
    <workbookView xWindow="-28920" yWindow="-1185" windowWidth="29040" windowHeight="15720" activeTab="1" xr2:uid="{00000000-000D-0000-FFFF-FFFF00000000}"/>
  </bookViews>
  <sheets>
    <sheet name="Krycí list soupisu prací" sheetId="2" r:id="rId1"/>
    <sheet name="soupis prací" sheetId="1" r:id="rId2"/>
    <sheet name="VORN" sheetId="3" state="hidden" r:id="rId3"/>
  </sheets>
  <definedNames>
    <definedName name="_xlnm._FilterDatabase" localSheetId="1" hidden="1">'soupis prací'!$F$1:$F$85</definedName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3" l="1"/>
  <c r="I44" i="3" s="1"/>
  <c r="F42" i="3"/>
  <c r="I42" i="3" s="1"/>
  <c r="F41" i="3"/>
  <c r="I41" i="3" s="1"/>
  <c r="F40" i="3"/>
  <c r="I40" i="3" s="1"/>
  <c r="F39" i="3"/>
  <c r="I39" i="3" s="1"/>
  <c r="F38" i="3"/>
  <c r="I38" i="3" s="1"/>
  <c r="F37" i="3"/>
  <c r="I37" i="3" s="1"/>
  <c r="I26" i="3"/>
  <c r="I19" i="2" s="1"/>
  <c r="I25" i="3"/>
  <c r="I18" i="2" s="1"/>
  <c r="I24" i="3"/>
  <c r="I17" i="2" s="1"/>
  <c r="I23" i="3"/>
  <c r="I22" i="3"/>
  <c r="I21" i="3"/>
  <c r="I17" i="3"/>
  <c r="I16" i="3"/>
  <c r="F15" i="2" s="1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6" i="2"/>
  <c r="F16" i="2"/>
  <c r="I15" i="2"/>
  <c r="I14" i="2"/>
  <c r="I10" i="2"/>
  <c r="F10" i="2"/>
  <c r="C10" i="2"/>
  <c r="F8" i="2"/>
  <c r="C8" i="2"/>
  <c r="F6" i="2"/>
  <c r="C6" i="2"/>
  <c r="F4" i="2"/>
  <c r="C4" i="2"/>
  <c r="F2" i="2"/>
  <c r="C2" i="2"/>
  <c r="F43" i="3"/>
  <c r="I43" i="3" s="1"/>
  <c r="BW81" i="1"/>
  <c r="BN81" i="1"/>
  <c r="F36" i="3" s="1"/>
  <c r="I36" i="3" s="1"/>
  <c r="BJ81" i="1"/>
  <c r="BD81" i="1"/>
  <c r="AP81" i="1"/>
  <c r="BI81" i="1" s="1"/>
  <c r="AO81" i="1"/>
  <c r="AW81" i="1" s="1"/>
  <c r="AK81" i="1"/>
  <c r="AT80" i="1" s="1"/>
  <c r="AJ81" i="1"/>
  <c r="AS80" i="1" s="1"/>
  <c r="AH81" i="1"/>
  <c r="AG81" i="1"/>
  <c r="AF81" i="1"/>
  <c r="AE81" i="1"/>
  <c r="AD81" i="1"/>
  <c r="AC81" i="1"/>
  <c r="AB81" i="1"/>
  <c r="Z81" i="1"/>
  <c r="O81" i="1"/>
  <c r="O80" i="1" s="1"/>
  <c r="O79" i="1" s="1"/>
  <c r="L81" i="1"/>
  <c r="AL81" i="1" s="1"/>
  <c r="AU80" i="1" s="1"/>
  <c r="F35" i="3"/>
  <c r="I35" i="3" s="1"/>
  <c r="BW77" i="1"/>
  <c r="BJ77" i="1"/>
  <c r="AH77" i="1" s="1"/>
  <c r="BD77" i="1"/>
  <c r="AW77" i="1"/>
  <c r="AP77" i="1"/>
  <c r="BI77" i="1" s="1"/>
  <c r="AO77" i="1"/>
  <c r="J77" i="1" s="1"/>
  <c r="AK77" i="1"/>
  <c r="AJ77" i="1"/>
  <c r="AG77" i="1"/>
  <c r="AF77" i="1"/>
  <c r="AE77" i="1"/>
  <c r="AD77" i="1"/>
  <c r="AC77" i="1"/>
  <c r="AB77" i="1"/>
  <c r="Z77" i="1"/>
  <c r="O77" i="1"/>
  <c r="BF77" i="1" s="1"/>
  <c r="L77" i="1"/>
  <c r="K77" i="1"/>
  <c r="BW75" i="1"/>
  <c r="BJ75" i="1"/>
  <c r="AH75" i="1" s="1"/>
  <c r="BF75" i="1"/>
  <c r="BD75" i="1"/>
  <c r="AP75" i="1"/>
  <c r="BI75" i="1" s="1"/>
  <c r="AO75" i="1"/>
  <c r="BH75" i="1" s="1"/>
  <c r="AK75" i="1"/>
  <c r="AJ75" i="1"/>
  <c r="AG75" i="1"/>
  <c r="AF75" i="1"/>
  <c r="AE75" i="1"/>
  <c r="AD75" i="1"/>
  <c r="AC75" i="1"/>
  <c r="AB75" i="1"/>
  <c r="Z75" i="1"/>
  <c r="O75" i="1"/>
  <c r="L75" i="1"/>
  <c r="AL75" i="1" s="1"/>
  <c r="BW73" i="1"/>
  <c r="BJ73" i="1"/>
  <c r="AH73" i="1" s="1"/>
  <c r="BD73" i="1"/>
  <c r="AP73" i="1"/>
  <c r="BI73" i="1" s="1"/>
  <c r="AO73" i="1"/>
  <c r="BH73" i="1" s="1"/>
  <c r="AL73" i="1"/>
  <c r="AK73" i="1"/>
  <c r="AJ73" i="1"/>
  <c r="AG73" i="1"/>
  <c r="AF73" i="1"/>
  <c r="AE73" i="1"/>
  <c r="AD73" i="1"/>
  <c r="AC73" i="1"/>
  <c r="AB73" i="1"/>
  <c r="Z73" i="1"/>
  <c r="O73" i="1"/>
  <c r="BF73" i="1" s="1"/>
  <c r="L73" i="1"/>
  <c r="M73" i="1" s="1"/>
  <c r="BW71" i="1"/>
  <c r="BJ71" i="1"/>
  <c r="AH71" i="1" s="1"/>
  <c r="BD71" i="1"/>
  <c r="AP71" i="1"/>
  <c r="AX71" i="1" s="1"/>
  <c r="AO71" i="1"/>
  <c r="J71" i="1" s="1"/>
  <c r="AK71" i="1"/>
  <c r="AJ71" i="1"/>
  <c r="AG71" i="1"/>
  <c r="AF71" i="1"/>
  <c r="AE71" i="1"/>
  <c r="AD71" i="1"/>
  <c r="AC71" i="1"/>
  <c r="AB71" i="1"/>
  <c r="Z71" i="1"/>
  <c r="O71" i="1"/>
  <c r="BF71" i="1" s="1"/>
  <c r="L71" i="1"/>
  <c r="AL71" i="1" s="1"/>
  <c r="BW68" i="1"/>
  <c r="BJ68" i="1"/>
  <c r="AH68" i="1" s="1"/>
  <c r="BD68" i="1"/>
  <c r="AP68" i="1"/>
  <c r="BI68" i="1" s="1"/>
  <c r="AO68" i="1"/>
  <c r="BH68" i="1" s="1"/>
  <c r="AK68" i="1"/>
  <c r="AJ68" i="1"/>
  <c r="AG68" i="1"/>
  <c r="AF68" i="1"/>
  <c r="AE68" i="1"/>
  <c r="AD68" i="1"/>
  <c r="AC68" i="1"/>
  <c r="AB68" i="1"/>
  <c r="Z68" i="1"/>
  <c r="O68" i="1"/>
  <c r="BF68" i="1" s="1"/>
  <c r="L68" i="1"/>
  <c r="AL68" i="1" s="1"/>
  <c r="BW65" i="1"/>
  <c r="BJ65" i="1"/>
  <c r="AH65" i="1" s="1"/>
  <c r="BD65" i="1"/>
  <c r="AP65" i="1"/>
  <c r="AX65" i="1" s="1"/>
  <c r="AO65" i="1"/>
  <c r="BH65" i="1" s="1"/>
  <c r="AK65" i="1"/>
  <c r="AJ65" i="1"/>
  <c r="AG65" i="1"/>
  <c r="AF65" i="1"/>
  <c r="AE65" i="1"/>
  <c r="AD65" i="1"/>
  <c r="AC65" i="1"/>
  <c r="AB65" i="1"/>
  <c r="Z65" i="1"/>
  <c r="O65" i="1"/>
  <c r="BF65" i="1" s="1"/>
  <c r="L65" i="1"/>
  <c r="AL65" i="1" s="1"/>
  <c r="BW62" i="1"/>
  <c r="BJ62" i="1"/>
  <c r="BD62" i="1"/>
  <c r="AP62" i="1"/>
  <c r="BI62" i="1" s="1"/>
  <c r="AG62" i="1" s="1"/>
  <c r="AO62" i="1"/>
  <c r="AW62" i="1" s="1"/>
  <c r="AK62" i="1"/>
  <c r="AJ62" i="1"/>
  <c r="AH62" i="1"/>
  <c r="AE62" i="1"/>
  <c r="AD62" i="1"/>
  <c r="AC62" i="1"/>
  <c r="AB62" i="1"/>
  <c r="Z62" i="1"/>
  <c r="O62" i="1"/>
  <c r="BF62" i="1" s="1"/>
  <c r="L62" i="1"/>
  <c r="M62" i="1" s="1"/>
  <c r="BW60" i="1"/>
  <c r="BJ60" i="1"/>
  <c r="BD60" i="1"/>
  <c r="AP60" i="1"/>
  <c r="AX60" i="1" s="1"/>
  <c r="AO60" i="1"/>
  <c r="BH60" i="1" s="1"/>
  <c r="AF60" i="1" s="1"/>
  <c r="AK60" i="1"/>
  <c r="AJ60" i="1"/>
  <c r="AH60" i="1"/>
  <c r="AE60" i="1"/>
  <c r="AD60" i="1"/>
  <c r="AC60" i="1"/>
  <c r="AB60" i="1"/>
  <c r="Z60" i="1"/>
  <c r="O60" i="1"/>
  <c r="L60" i="1"/>
  <c r="AL60" i="1" s="1"/>
  <c r="BW57" i="1"/>
  <c r="BJ57" i="1"/>
  <c r="Z57" i="1" s="1"/>
  <c r="BD57" i="1"/>
  <c r="AP57" i="1"/>
  <c r="BI57" i="1" s="1"/>
  <c r="AO57" i="1"/>
  <c r="BH57" i="1" s="1"/>
  <c r="AK57" i="1"/>
  <c r="AT56" i="1" s="1"/>
  <c r="AJ57" i="1"/>
  <c r="AS56" i="1" s="1"/>
  <c r="AH57" i="1"/>
  <c r="AG57" i="1"/>
  <c r="AF57" i="1"/>
  <c r="AE57" i="1"/>
  <c r="AD57" i="1"/>
  <c r="AC57" i="1"/>
  <c r="AB57" i="1"/>
  <c r="O57" i="1"/>
  <c r="O56" i="1" s="1"/>
  <c r="L57" i="1"/>
  <c r="BW54" i="1"/>
  <c r="BJ54" i="1"/>
  <c r="BD54" i="1"/>
  <c r="AP54" i="1"/>
  <c r="AX54" i="1" s="1"/>
  <c r="AO54" i="1"/>
  <c r="AW54" i="1" s="1"/>
  <c r="BC54" i="1" s="1"/>
  <c r="AK54" i="1"/>
  <c r="AT53" i="1" s="1"/>
  <c r="AJ54" i="1"/>
  <c r="AS53" i="1" s="1"/>
  <c r="AH54" i="1"/>
  <c r="AG54" i="1"/>
  <c r="AF54" i="1"/>
  <c r="AE54" i="1"/>
  <c r="AD54" i="1"/>
  <c r="Z54" i="1"/>
  <c r="O54" i="1"/>
  <c r="BF54" i="1" s="1"/>
  <c r="L54" i="1"/>
  <c r="AL54" i="1" s="1"/>
  <c r="AU53" i="1" s="1"/>
  <c r="BW51" i="1"/>
  <c r="BJ51" i="1"/>
  <c r="BD51" i="1"/>
  <c r="AW51" i="1"/>
  <c r="AP51" i="1"/>
  <c r="BI51" i="1" s="1"/>
  <c r="AC51" i="1" s="1"/>
  <c r="AO51" i="1"/>
  <c r="BH51" i="1" s="1"/>
  <c r="AB51" i="1" s="1"/>
  <c r="AK51" i="1"/>
  <c r="AT50" i="1" s="1"/>
  <c r="AJ51" i="1"/>
  <c r="AS50" i="1" s="1"/>
  <c r="AH51" i="1"/>
  <c r="AG51" i="1"/>
  <c r="AF51" i="1"/>
  <c r="AE51" i="1"/>
  <c r="AD51" i="1"/>
  <c r="Z51" i="1"/>
  <c r="O51" i="1"/>
  <c r="BF51" i="1" s="1"/>
  <c r="L51" i="1"/>
  <c r="L50" i="1" s="1"/>
  <c r="K51" i="1"/>
  <c r="K50" i="1" s="1"/>
  <c r="BW48" i="1"/>
  <c r="BJ48" i="1"/>
  <c r="BD48" i="1"/>
  <c r="AP48" i="1"/>
  <c r="BI48" i="1" s="1"/>
  <c r="AC48" i="1" s="1"/>
  <c r="AO48" i="1"/>
  <c r="BH48" i="1" s="1"/>
  <c r="AB48" i="1" s="1"/>
  <c r="AK48" i="1"/>
  <c r="AT47" i="1" s="1"/>
  <c r="AJ48" i="1"/>
  <c r="AS47" i="1" s="1"/>
  <c r="AH48" i="1"/>
  <c r="AG48" i="1"/>
  <c r="AF48" i="1"/>
  <c r="AE48" i="1"/>
  <c r="AD48" i="1"/>
  <c r="Z48" i="1"/>
  <c r="O48" i="1"/>
  <c r="O47" i="1" s="1"/>
  <c r="L48" i="1"/>
  <c r="AL48" i="1" s="1"/>
  <c r="AU47" i="1" s="1"/>
  <c r="BW45" i="1"/>
  <c r="BJ45" i="1"/>
  <c r="BD45" i="1"/>
  <c r="AP45" i="1"/>
  <c r="BI45" i="1" s="1"/>
  <c r="AC45" i="1" s="1"/>
  <c r="AO45" i="1"/>
  <c r="AW45" i="1" s="1"/>
  <c r="AK45" i="1"/>
  <c r="AT44" i="1" s="1"/>
  <c r="AJ45" i="1"/>
  <c r="AS44" i="1" s="1"/>
  <c r="AH45" i="1"/>
  <c r="AG45" i="1"/>
  <c r="AF45" i="1"/>
  <c r="AE45" i="1"/>
  <c r="AD45" i="1"/>
  <c r="Z45" i="1"/>
  <c r="O45" i="1"/>
  <c r="O44" i="1" s="1"/>
  <c r="L45" i="1"/>
  <c r="AL45" i="1" s="1"/>
  <c r="AU44" i="1" s="1"/>
  <c r="BW42" i="1"/>
  <c r="BJ42" i="1"/>
  <c r="BD42" i="1"/>
  <c r="AP42" i="1"/>
  <c r="AX42" i="1" s="1"/>
  <c r="AO42" i="1"/>
  <c r="J42" i="1" s="1"/>
  <c r="AK42" i="1"/>
  <c r="AJ42" i="1"/>
  <c r="AH42" i="1"/>
  <c r="AG42" i="1"/>
  <c r="AF42" i="1"/>
  <c r="AE42" i="1"/>
  <c r="AD42" i="1"/>
  <c r="Z42" i="1"/>
  <c r="O42" i="1"/>
  <c r="BF42" i="1" s="1"/>
  <c r="L42" i="1"/>
  <c r="M42" i="1" s="1"/>
  <c r="BW40" i="1"/>
  <c r="BJ40" i="1"/>
  <c r="BD40" i="1"/>
  <c r="AP40" i="1"/>
  <c r="BI40" i="1" s="1"/>
  <c r="AC40" i="1" s="1"/>
  <c r="AO40" i="1"/>
  <c r="AW40" i="1" s="1"/>
  <c r="AK40" i="1"/>
  <c r="AJ40" i="1"/>
  <c r="AH40" i="1"/>
  <c r="AG40" i="1"/>
  <c r="AF40" i="1"/>
  <c r="AE40" i="1"/>
  <c r="AD40" i="1"/>
  <c r="Z40" i="1"/>
  <c r="O40" i="1"/>
  <c r="BF40" i="1" s="1"/>
  <c r="L40" i="1"/>
  <c r="AL40" i="1" s="1"/>
  <c r="BW38" i="1"/>
  <c r="BJ38" i="1"/>
  <c r="BF38" i="1"/>
  <c r="BD38" i="1"/>
  <c r="AP38" i="1"/>
  <c r="BI38" i="1" s="1"/>
  <c r="AC38" i="1" s="1"/>
  <c r="AO38" i="1"/>
  <c r="BH38" i="1" s="1"/>
  <c r="AB38" i="1" s="1"/>
  <c r="AK38" i="1"/>
  <c r="AJ38" i="1"/>
  <c r="AH38" i="1"/>
  <c r="AG38" i="1"/>
  <c r="AF38" i="1"/>
  <c r="AE38" i="1"/>
  <c r="AD38" i="1"/>
  <c r="Z38" i="1"/>
  <c r="O38" i="1"/>
  <c r="L38" i="1"/>
  <c r="AL38" i="1" s="1"/>
  <c r="BW35" i="1"/>
  <c r="BJ35" i="1"/>
  <c r="BD35" i="1"/>
  <c r="AX35" i="1"/>
  <c r="AP35" i="1"/>
  <c r="BI35" i="1" s="1"/>
  <c r="AC35" i="1" s="1"/>
  <c r="AO35" i="1"/>
  <c r="AW35" i="1" s="1"/>
  <c r="AK35" i="1"/>
  <c r="AJ35" i="1"/>
  <c r="AH35" i="1"/>
  <c r="AG35" i="1"/>
  <c r="AF35" i="1"/>
  <c r="AE35" i="1"/>
  <c r="AD35" i="1"/>
  <c r="Z35" i="1"/>
  <c r="O35" i="1"/>
  <c r="BF35" i="1" s="1"/>
  <c r="L35" i="1"/>
  <c r="AL35" i="1" s="1"/>
  <c r="BW33" i="1"/>
  <c r="BJ33" i="1"/>
  <c r="BD33" i="1"/>
  <c r="AP33" i="1"/>
  <c r="BI33" i="1" s="1"/>
  <c r="AC33" i="1" s="1"/>
  <c r="AO33" i="1"/>
  <c r="BH33" i="1" s="1"/>
  <c r="AB33" i="1" s="1"/>
  <c r="AK33" i="1"/>
  <c r="AJ33" i="1"/>
  <c r="AH33" i="1"/>
  <c r="AG33" i="1"/>
  <c r="AF33" i="1"/>
  <c r="AE33" i="1"/>
  <c r="AD33" i="1"/>
  <c r="Z33" i="1"/>
  <c r="O33" i="1"/>
  <c r="BF33" i="1" s="1"/>
  <c r="L33" i="1"/>
  <c r="AL33" i="1" s="1"/>
  <c r="BW31" i="1"/>
  <c r="BJ31" i="1"/>
  <c r="BD31" i="1"/>
  <c r="AP31" i="1"/>
  <c r="BI31" i="1" s="1"/>
  <c r="AC31" i="1" s="1"/>
  <c r="AO31" i="1"/>
  <c r="BH31" i="1" s="1"/>
  <c r="AB31" i="1" s="1"/>
  <c r="AK31" i="1"/>
  <c r="AJ31" i="1"/>
  <c r="AH31" i="1"/>
  <c r="AG31" i="1"/>
  <c r="AF31" i="1"/>
  <c r="AE31" i="1"/>
  <c r="AD31" i="1"/>
  <c r="Z31" i="1"/>
  <c r="O31" i="1"/>
  <c r="L31" i="1"/>
  <c r="AL31" i="1" s="1"/>
  <c r="BW28" i="1"/>
  <c r="BJ28" i="1"/>
  <c r="BF28" i="1"/>
  <c r="BD28" i="1"/>
  <c r="AP28" i="1"/>
  <c r="BI28" i="1" s="1"/>
  <c r="AC28" i="1" s="1"/>
  <c r="AO28" i="1"/>
  <c r="BH28" i="1" s="1"/>
  <c r="AB28" i="1" s="1"/>
  <c r="AK28" i="1"/>
  <c r="AJ28" i="1"/>
  <c r="AH28" i="1"/>
  <c r="AG28" i="1"/>
  <c r="AF28" i="1"/>
  <c r="AE28" i="1"/>
  <c r="AD28" i="1"/>
  <c r="Z28" i="1"/>
  <c r="O28" i="1"/>
  <c r="L28" i="1"/>
  <c r="AL28" i="1" s="1"/>
  <c r="BW26" i="1"/>
  <c r="BJ26" i="1"/>
  <c r="BI26" i="1"/>
  <c r="AC26" i="1" s="1"/>
  <c r="BF26" i="1"/>
  <c r="BD26" i="1"/>
  <c r="AP26" i="1"/>
  <c r="AX26" i="1" s="1"/>
  <c r="AO26" i="1"/>
  <c r="BH26" i="1" s="1"/>
  <c r="AB26" i="1" s="1"/>
  <c r="AK26" i="1"/>
  <c r="AJ26" i="1"/>
  <c r="AH26" i="1"/>
  <c r="AG26" i="1"/>
  <c r="AF26" i="1"/>
  <c r="AE26" i="1"/>
  <c r="AD26" i="1"/>
  <c r="Z26" i="1"/>
  <c r="O26" i="1"/>
  <c r="L26" i="1"/>
  <c r="J26" i="1"/>
  <c r="BW24" i="1"/>
  <c r="BJ24" i="1"/>
  <c r="BD24" i="1"/>
  <c r="AP24" i="1"/>
  <c r="AX24" i="1" s="1"/>
  <c r="AO24" i="1"/>
  <c r="BH24" i="1" s="1"/>
  <c r="AB24" i="1" s="1"/>
  <c r="AK24" i="1"/>
  <c r="AJ24" i="1"/>
  <c r="AH24" i="1"/>
  <c r="AG24" i="1"/>
  <c r="AF24" i="1"/>
  <c r="AE24" i="1"/>
  <c r="AD24" i="1"/>
  <c r="Z24" i="1"/>
  <c r="O24" i="1"/>
  <c r="BF24" i="1" s="1"/>
  <c r="L24" i="1"/>
  <c r="M24" i="1" s="1"/>
  <c r="BW21" i="1"/>
  <c r="BJ21" i="1"/>
  <c r="BD21" i="1"/>
  <c r="AP21" i="1"/>
  <c r="BI21" i="1" s="1"/>
  <c r="AC21" i="1" s="1"/>
  <c r="AO21" i="1"/>
  <c r="BH21" i="1" s="1"/>
  <c r="AB21" i="1" s="1"/>
  <c r="AL21" i="1"/>
  <c r="AU20" i="1" s="1"/>
  <c r="AK21" i="1"/>
  <c r="AT20" i="1" s="1"/>
  <c r="AJ21" i="1"/>
  <c r="AS20" i="1" s="1"/>
  <c r="AH21" i="1"/>
  <c r="AG21" i="1"/>
  <c r="AF21" i="1"/>
  <c r="AE21" i="1"/>
  <c r="AD21" i="1"/>
  <c r="Z21" i="1"/>
  <c r="O21" i="1"/>
  <c r="O20" i="1" s="1"/>
  <c r="L21" i="1"/>
  <c r="L20" i="1" s="1"/>
  <c r="BW18" i="1"/>
  <c r="BJ18" i="1"/>
  <c r="BF18" i="1"/>
  <c r="BD18" i="1"/>
  <c r="AP18" i="1"/>
  <c r="BI18" i="1" s="1"/>
  <c r="AC18" i="1" s="1"/>
  <c r="AO18" i="1"/>
  <c r="BH18" i="1" s="1"/>
  <c r="AB18" i="1" s="1"/>
  <c r="AK18" i="1"/>
  <c r="AT17" i="1" s="1"/>
  <c r="AJ18" i="1"/>
  <c r="AS17" i="1" s="1"/>
  <c r="AH18" i="1"/>
  <c r="AG18" i="1"/>
  <c r="AF18" i="1"/>
  <c r="AE18" i="1"/>
  <c r="AD18" i="1"/>
  <c r="Z18" i="1"/>
  <c r="O18" i="1"/>
  <c r="L18" i="1"/>
  <c r="AL18" i="1" s="1"/>
  <c r="AU17" i="1" s="1"/>
  <c r="O17" i="1"/>
  <c r="BW15" i="1"/>
  <c r="M15" i="1" s="1"/>
  <c r="BJ15" i="1"/>
  <c r="BD15" i="1"/>
  <c r="AP15" i="1"/>
  <c r="BI15" i="1" s="1"/>
  <c r="AC15" i="1" s="1"/>
  <c r="AO15" i="1"/>
  <c r="BH15" i="1" s="1"/>
  <c r="AB15" i="1" s="1"/>
  <c r="AK15" i="1"/>
  <c r="AJ15" i="1"/>
  <c r="AH15" i="1"/>
  <c r="AG15" i="1"/>
  <c r="AF15" i="1"/>
  <c r="AE15" i="1"/>
  <c r="AD15" i="1"/>
  <c r="Z15" i="1"/>
  <c r="O15" i="1"/>
  <c r="L15" i="1"/>
  <c r="AL15" i="1" s="1"/>
  <c r="BW13" i="1"/>
  <c r="BJ13" i="1"/>
  <c r="BF13" i="1"/>
  <c r="BD13" i="1"/>
  <c r="AP13" i="1"/>
  <c r="BI13" i="1" s="1"/>
  <c r="AC13" i="1" s="1"/>
  <c r="AO13" i="1"/>
  <c r="BH13" i="1" s="1"/>
  <c r="AB13" i="1" s="1"/>
  <c r="AK13" i="1"/>
  <c r="AJ13" i="1"/>
  <c r="AH13" i="1"/>
  <c r="AG13" i="1"/>
  <c r="AF13" i="1"/>
  <c r="AE13" i="1"/>
  <c r="AD13" i="1"/>
  <c r="Z13" i="1"/>
  <c r="O13" i="1"/>
  <c r="L13" i="1"/>
  <c r="AL13" i="1" s="1"/>
  <c r="L12" i="1"/>
  <c r="AU1" i="1"/>
  <c r="AT1" i="1"/>
  <c r="AS1" i="1"/>
  <c r="BH71" i="1" l="1"/>
  <c r="BH40" i="1"/>
  <c r="AB40" i="1" s="1"/>
  <c r="AW26" i="1"/>
  <c r="AS23" i="1"/>
  <c r="AW71" i="1"/>
  <c r="BH77" i="1"/>
  <c r="K75" i="1"/>
  <c r="AS30" i="1"/>
  <c r="M26" i="1"/>
  <c r="J40" i="1"/>
  <c r="AT59" i="1"/>
  <c r="AS59" i="1"/>
  <c r="AW42" i="1"/>
  <c r="BC42" i="1" s="1"/>
  <c r="O30" i="1"/>
  <c r="BH42" i="1"/>
  <c r="AB42" i="1" s="1"/>
  <c r="O59" i="1"/>
  <c r="J81" i="1"/>
  <c r="J80" i="1" s="1"/>
  <c r="J79" i="1" s="1"/>
  <c r="J35" i="1"/>
  <c r="K35" i="1"/>
  <c r="BH35" i="1"/>
  <c r="AB35" i="1" s="1"/>
  <c r="AS37" i="1"/>
  <c r="AX68" i="1"/>
  <c r="J73" i="1"/>
  <c r="K42" i="1"/>
  <c r="J24" i="1"/>
  <c r="L17" i="1"/>
  <c r="L83" i="1" s="1"/>
  <c r="J51" i="1"/>
  <c r="J50" i="1" s="1"/>
  <c r="M71" i="1"/>
  <c r="BH45" i="1"/>
  <c r="AB45" i="1" s="1"/>
  <c r="J68" i="1"/>
  <c r="AW73" i="1"/>
  <c r="AS64" i="1"/>
  <c r="J45" i="1"/>
  <c r="J44" i="1" s="1"/>
  <c r="J21" i="1"/>
  <c r="J20" i="1" s="1"/>
  <c r="K21" i="1"/>
  <c r="K20" i="1" s="1"/>
  <c r="AX21" i="1"/>
  <c r="M54" i="1"/>
  <c r="M53" i="1" s="1"/>
  <c r="AW68" i="1"/>
  <c r="BC68" i="1" s="1"/>
  <c r="C27" i="2"/>
  <c r="L37" i="1"/>
  <c r="M31" i="1"/>
  <c r="K45" i="1"/>
  <c r="K44" i="1" s="1"/>
  <c r="AW15" i="1"/>
  <c r="M21" i="1"/>
  <c r="M20" i="1" s="1"/>
  <c r="M57" i="1"/>
  <c r="M56" i="1" s="1"/>
  <c r="AW57" i="1"/>
  <c r="J15" i="1"/>
  <c r="BC35" i="1"/>
  <c r="O50" i="1"/>
  <c r="AL51" i="1"/>
  <c r="AU50" i="1" s="1"/>
  <c r="AL62" i="1"/>
  <c r="AU59" i="1" s="1"/>
  <c r="K38" i="1"/>
  <c r="BH54" i="1"/>
  <c r="AB54" i="1" s="1"/>
  <c r="AT12" i="1"/>
  <c r="AT23" i="1"/>
  <c r="K40" i="1"/>
  <c r="M51" i="1"/>
  <c r="M50" i="1" s="1"/>
  <c r="AX51" i="1"/>
  <c r="BC51" i="1" s="1"/>
  <c r="BF21" i="1"/>
  <c r="AL26" i="1"/>
  <c r="M40" i="1"/>
  <c r="J48" i="1"/>
  <c r="J47" i="1" s="1"/>
  <c r="K73" i="1"/>
  <c r="BF31" i="1"/>
  <c r="K24" i="1"/>
  <c r="J54" i="1"/>
  <c r="J53" i="1" s="1"/>
  <c r="C28" i="2"/>
  <c r="F28" i="2" s="1"/>
  <c r="J13" i="1"/>
  <c r="K13" i="1"/>
  <c r="K18" i="1"/>
  <c r="K17" i="1" s="1"/>
  <c r="BH62" i="1"/>
  <c r="AF62" i="1" s="1"/>
  <c r="C18" i="2" s="1"/>
  <c r="AT64" i="1"/>
  <c r="K26" i="1"/>
  <c r="AT30" i="1"/>
  <c r="M35" i="1"/>
  <c r="AX40" i="1"/>
  <c r="AV40" i="1" s="1"/>
  <c r="K48" i="1"/>
  <c r="K47" i="1" s="1"/>
  <c r="BF48" i="1"/>
  <c r="L59" i="1"/>
  <c r="K81" i="1"/>
  <c r="K80" i="1" s="1"/>
  <c r="K79" i="1" s="1"/>
  <c r="F14" i="2"/>
  <c r="F22" i="2" s="1"/>
  <c r="C21" i="2"/>
  <c r="AV35" i="1"/>
  <c r="M81" i="1"/>
  <c r="M80" i="1" s="1"/>
  <c r="M79" i="1" s="1"/>
  <c r="C16" i="2"/>
  <c r="K15" i="1"/>
  <c r="BC26" i="1"/>
  <c r="J31" i="1"/>
  <c r="J60" i="1"/>
  <c r="J65" i="1"/>
  <c r="M77" i="1"/>
  <c r="AX81" i="1"/>
  <c r="BC81" i="1" s="1"/>
  <c r="C17" i="2"/>
  <c r="AX15" i="1"/>
  <c r="K31" i="1"/>
  <c r="AW31" i="1"/>
  <c r="AL42" i="1"/>
  <c r="AU37" i="1" s="1"/>
  <c r="M45" i="1"/>
  <c r="M44" i="1" s="1"/>
  <c r="K60" i="1"/>
  <c r="K65" i="1"/>
  <c r="AX73" i="1"/>
  <c r="AX77" i="1"/>
  <c r="AV77" i="1" s="1"/>
  <c r="O12" i="1"/>
  <c r="O23" i="1"/>
  <c r="AL24" i="1"/>
  <c r="AX31" i="1"/>
  <c r="AX45" i="1"/>
  <c r="AV45" i="1" s="1"/>
  <c r="O53" i="1"/>
  <c r="J57" i="1"/>
  <c r="J56" i="1" s="1"/>
  <c r="AL57" i="1"/>
  <c r="AU56" i="1" s="1"/>
  <c r="BF60" i="1"/>
  <c r="K71" i="1"/>
  <c r="K57" i="1"/>
  <c r="K56" i="1" s="1"/>
  <c r="BI60" i="1"/>
  <c r="AG60" i="1" s="1"/>
  <c r="C19" i="2" s="1"/>
  <c r="O64" i="1"/>
  <c r="BI65" i="1"/>
  <c r="I45" i="3"/>
  <c r="I24" i="2" s="1"/>
  <c r="K54" i="1"/>
  <c r="K53" i="1" s="1"/>
  <c r="AX57" i="1"/>
  <c r="J62" i="1"/>
  <c r="J28" i="1"/>
  <c r="K33" i="1"/>
  <c r="AT37" i="1"/>
  <c r="K62" i="1"/>
  <c r="K68" i="1"/>
  <c r="J75" i="1"/>
  <c r="L80" i="1"/>
  <c r="L79" i="1" s="1"/>
  <c r="AW24" i="1"/>
  <c r="BC24" i="1" s="1"/>
  <c r="AS12" i="1"/>
  <c r="AW21" i="1"/>
  <c r="K28" i="1"/>
  <c r="O37" i="1"/>
  <c r="L47" i="1"/>
  <c r="AX62" i="1"/>
  <c r="AV62" i="1" s="1"/>
  <c r="M68" i="1"/>
  <c r="AV54" i="1"/>
  <c r="I27" i="3"/>
  <c r="F29" i="3" s="1"/>
  <c r="BC71" i="1"/>
  <c r="AU30" i="1"/>
  <c r="AU12" i="1"/>
  <c r="I22" i="2"/>
  <c r="C20" i="2"/>
  <c r="J33" i="1"/>
  <c r="BI24" i="1"/>
  <c r="AC24" i="1" s="1"/>
  <c r="C15" i="2" s="1"/>
  <c r="BI42" i="1"/>
  <c r="AC42" i="1" s="1"/>
  <c r="BI54" i="1"/>
  <c r="AC54" i="1" s="1"/>
  <c r="BI71" i="1"/>
  <c r="BF81" i="1"/>
  <c r="BH81" i="1"/>
  <c r="J18" i="1"/>
  <c r="J17" i="1" s="1"/>
  <c r="J38" i="1"/>
  <c r="J37" i="1" s="1"/>
  <c r="M13" i="1"/>
  <c r="M12" i="1" s="1"/>
  <c r="BF15" i="1"/>
  <c r="M18" i="1"/>
  <c r="M17" i="1" s="1"/>
  <c r="AW18" i="1"/>
  <c r="M28" i="1"/>
  <c r="AW28" i="1"/>
  <c r="M33" i="1"/>
  <c r="AW33" i="1"/>
  <c r="M38" i="1"/>
  <c r="AW38" i="1"/>
  <c r="BF45" i="1"/>
  <c r="M48" i="1"/>
  <c r="M47" i="1" s="1"/>
  <c r="AW48" i="1"/>
  <c r="BF57" i="1"/>
  <c r="M60" i="1"/>
  <c r="M59" i="1" s="1"/>
  <c r="AW60" i="1"/>
  <c r="M65" i="1"/>
  <c r="AW65" i="1"/>
  <c r="M75" i="1"/>
  <c r="AW75" i="1"/>
  <c r="AW13" i="1"/>
  <c r="AX13" i="1"/>
  <c r="AX18" i="1"/>
  <c r="AX28" i="1"/>
  <c r="AX33" i="1"/>
  <c r="AX38" i="1"/>
  <c r="AX48" i="1"/>
  <c r="AX75" i="1"/>
  <c r="L53" i="1"/>
  <c r="L23" i="1"/>
  <c r="AV26" i="1"/>
  <c r="L44" i="1"/>
  <c r="L56" i="1"/>
  <c r="L64" i="1"/>
  <c r="AV71" i="1"/>
  <c r="AL77" i="1"/>
  <c r="L30" i="1"/>
  <c r="M23" i="1" l="1"/>
  <c r="BC57" i="1"/>
  <c r="J23" i="1"/>
  <c r="J59" i="1"/>
  <c r="AV42" i="1"/>
  <c r="AV73" i="1"/>
  <c r="K23" i="1"/>
  <c r="AU23" i="1"/>
  <c r="J12" i="1"/>
  <c r="BC15" i="1"/>
  <c r="AV68" i="1"/>
  <c r="M30" i="1"/>
  <c r="M83" i="1" s="1"/>
  <c r="AV51" i="1"/>
  <c r="K12" i="1"/>
  <c r="AV57" i="1"/>
  <c r="J30" i="1"/>
  <c r="BC21" i="1"/>
  <c r="AV24" i="1"/>
  <c r="AV31" i="1"/>
  <c r="C14" i="2"/>
  <c r="C22" i="2" s="1"/>
  <c r="BC77" i="1"/>
  <c r="BC73" i="1"/>
  <c r="M37" i="1"/>
  <c r="AV21" i="1"/>
  <c r="K59" i="1"/>
  <c r="J64" i="1"/>
  <c r="M64" i="1"/>
  <c r="AV81" i="1"/>
  <c r="AV15" i="1"/>
  <c r="K37" i="1"/>
  <c r="K64" i="1"/>
  <c r="BC40" i="1"/>
  <c r="BC31" i="1"/>
  <c r="BC45" i="1"/>
  <c r="C29" i="2"/>
  <c r="K30" i="1"/>
  <c r="BC62" i="1"/>
  <c r="F29" i="2"/>
  <c r="I28" i="2"/>
  <c r="BC60" i="1"/>
  <c r="AV60" i="1"/>
  <c r="BC38" i="1"/>
  <c r="AV38" i="1"/>
  <c r="AU64" i="1"/>
  <c r="AV33" i="1"/>
  <c r="BC33" i="1"/>
  <c r="BC75" i="1"/>
  <c r="AV75" i="1"/>
  <c r="BC28" i="1"/>
  <c r="AV28" i="1"/>
  <c r="BC48" i="1"/>
  <c r="AV48" i="1"/>
  <c r="AV13" i="1"/>
  <c r="BC13" i="1"/>
  <c r="AV18" i="1"/>
  <c r="BC18" i="1"/>
  <c r="AV65" i="1"/>
  <c r="BC65" i="1"/>
  <c r="I29" i="2" l="1"/>
</calcChain>
</file>

<file path=xl/sharedStrings.xml><?xml version="1.0" encoding="utf-8"?>
<sst xmlns="http://schemas.openxmlformats.org/spreadsheetml/2006/main" count="830" uniqueCount="265">
  <si>
    <t>Název stavby:</t>
  </si>
  <si>
    <t>Parkovací dům - Oblastní nemocnice Trutnov</t>
  </si>
  <si>
    <t>Doba výstavby:</t>
  </si>
  <si>
    <t xml:space="preserve"> </t>
  </si>
  <si>
    <t>Objednatel:</t>
  </si>
  <si>
    <t>Královehradecký kraj</t>
  </si>
  <si>
    <t>Druh stavby:</t>
  </si>
  <si>
    <t>IO 700 - Areálová přeložka plynovodu</t>
  </si>
  <si>
    <t>Začátek výstavby:</t>
  </si>
  <si>
    <t>29.10.2024</t>
  </si>
  <si>
    <t>Projektant:</t>
  </si>
  <si>
    <t>VS-ingline sr.o.</t>
  </si>
  <si>
    <t>Lokalita:</t>
  </si>
  <si>
    <t>Trutnov</t>
  </si>
  <si>
    <t>Konec výstavby:</t>
  </si>
  <si>
    <t>Zhotovitel:</t>
  </si>
  <si>
    <t> </t>
  </si>
  <si>
    <t>JKSO:</t>
  </si>
  <si>
    <t>Zpracováno dne:</t>
  </si>
  <si>
    <t>Zpracoval:</t>
  </si>
  <si>
    <t>Ing. Žaneta Opršálová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</si>
  <si>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</si>
  <si>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</si>
  <si>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</si>
  <si>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</si>
  <si>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</si>
  <si>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</si>
  <si>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</si>
  <si>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</si>
  <si>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</si>
  <si>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</si>
  <si>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</si>
  <si>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</si>
  <si>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</si>
  <si>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</si>
  <si>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</si>
  <si>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</si>
  <si>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</si>
  <si>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</si>
  <si>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</si>
  <si>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</si>
  <si>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</si>
  <si>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</si>
  <si>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</si>
  <si>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</si>
  <si>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</si>
  <si>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</si>
  <si>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</si>
  <si>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</si>
  <si>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</si>
  <si>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</si>
  <si>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</si>
  <si>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</si>
  <si>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</si>
  <si>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</si>
  <si>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</si>
  <si>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</si>
  <si>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</si>
  <si>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</si>
  <si>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000PLN001VD</t>
  </si>
  <si>
    <t>Uzavření plynovodu metodou dvojitého stlačení</t>
  </si>
  <si>
    <t>kus</t>
  </si>
  <si>
    <t>21</t>
  </si>
  <si>
    <t>RTS</t>
  </si>
  <si>
    <t>0_</t>
  </si>
  <si>
    <t>_</t>
  </si>
  <si>
    <t>2</t>
  </si>
  <si>
    <t>000PLN003VD</t>
  </si>
  <si>
    <t>Vpuštění plynu do areálového rozvodu + odfuk u spotřebičů</t>
  </si>
  <si>
    <t>11</t>
  </si>
  <si>
    <t>Přípravné a přidružené práce</t>
  </si>
  <si>
    <t>3</t>
  </si>
  <si>
    <t>115100001RAA</t>
  </si>
  <si>
    <t>Čerpání vody na výšku 10 m, do 500 l</t>
  </si>
  <si>
    <t>h</t>
  </si>
  <si>
    <t>RTS I / 2024</t>
  </si>
  <si>
    <t>11_</t>
  </si>
  <si>
    <t>1_</t>
  </si>
  <si>
    <t>3*10</t>
  </si>
  <si>
    <t>13</t>
  </si>
  <si>
    <t>Hloubené vykopávky</t>
  </si>
  <si>
    <t>4</t>
  </si>
  <si>
    <t>132201211R00</t>
  </si>
  <si>
    <t>Hloubení rýh š.do 200 cm hor.3 do 100 m3,STROJNĚ</t>
  </si>
  <si>
    <t>m3</t>
  </si>
  <si>
    <t>13_</t>
  </si>
  <si>
    <t>0,9*51*1,5</t>
  </si>
  <si>
    <t>15</t>
  </si>
  <si>
    <t>Roubení</t>
  </si>
  <si>
    <t>5</t>
  </si>
  <si>
    <t>151101101R00</t>
  </si>
  <si>
    <t>Pažení a rozepření stěn rýh - příložné - hl.do 2 m</t>
  </si>
  <si>
    <t>m2</t>
  </si>
  <si>
    <t>15_</t>
  </si>
  <si>
    <t>2*51*1,5</t>
  </si>
  <si>
    <t>6</t>
  </si>
  <si>
    <t>151101111R00</t>
  </si>
  <si>
    <t>Odstranění pažení stěn rýh - příložné - hl. do 2 m</t>
  </si>
  <si>
    <t>7</t>
  </si>
  <si>
    <t>151101311R00</t>
  </si>
  <si>
    <t>Odstranění rozepření stěn - příložné - hl. do 4 m</t>
  </si>
  <si>
    <t>16</t>
  </si>
  <si>
    <t>Přemístění výkopku</t>
  </si>
  <si>
    <t>8</t>
  </si>
  <si>
    <t>161101101R00</t>
  </si>
  <si>
    <t>Svislé přemístění výkopku z hor.1-4 do 2,5 m</t>
  </si>
  <si>
    <t>16_</t>
  </si>
  <si>
    <t>9</t>
  </si>
  <si>
    <t>162301102RT3</t>
  </si>
  <si>
    <t>Vodorovné přemístění výkopku z hor.1-4 do 1000 m</t>
  </si>
  <si>
    <t>vyhloubeno 68,85m3 - zpětný zásyp 39,015m3</t>
  </si>
  <si>
    <t>10</t>
  </si>
  <si>
    <t>167101101R00</t>
  </si>
  <si>
    <t>Nakládání výkopku z hor. 1 ÷ 4 v množství do 100 m3</t>
  </si>
  <si>
    <t>0,9*51*0,85</t>
  </si>
  <si>
    <t>17</t>
  </si>
  <si>
    <t>Konstrukce ze zemin</t>
  </si>
  <si>
    <t>171201201R00</t>
  </si>
  <si>
    <t>Uložení sypaniny na skl.-sypanina na výšku přes 2m</t>
  </si>
  <si>
    <t>17_</t>
  </si>
  <si>
    <t>12</t>
  </si>
  <si>
    <t>174100010RA0</t>
  </si>
  <si>
    <t>Zásyp jam, rýh a šachet sypaninou</t>
  </si>
  <si>
    <t>175101101RT2</t>
  </si>
  <si>
    <t>Obsyp potrubí bez prohození sypaniny</t>
  </si>
  <si>
    <t>0,9*51*0,4</t>
  </si>
  <si>
    <t>19</t>
  </si>
  <si>
    <t>Hloubení pro podzemní stěny, ražení a hloubení důlní</t>
  </si>
  <si>
    <t>14</t>
  </si>
  <si>
    <t>199000002R00</t>
  </si>
  <si>
    <t>Poplatek za skládku horniny 1- 4, č. dle katal. odpadů 17 05 04</t>
  </si>
  <si>
    <t>19_</t>
  </si>
  <si>
    <t>45</t>
  </si>
  <si>
    <t>Podkladní a vedlejší konstrukce (kromě vozovek a železničního svršku)</t>
  </si>
  <si>
    <t>451572111R00</t>
  </si>
  <si>
    <t>Lože pod potrubí z kameniva těženého 0 - 4 mm</t>
  </si>
  <si>
    <t>45_</t>
  </si>
  <si>
    <t>4_</t>
  </si>
  <si>
    <t>0,9*51*0,25</t>
  </si>
  <si>
    <t>87</t>
  </si>
  <si>
    <t>Potrubí z trub plastických, skleněných a čedičových</t>
  </si>
  <si>
    <t>871251121R00</t>
  </si>
  <si>
    <t>Montáž trubek polyetylenových ve výkopu d 110 mm</t>
  </si>
  <si>
    <t>m</t>
  </si>
  <si>
    <t>87_</t>
  </si>
  <si>
    <t>8_</t>
  </si>
  <si>
    <t>51</t>
  </si>
  <si>
    <t>89</t>
  </si>
  <si>
    <t>Ostatní konstrukce a práce na trubním vedení</t>
  </si>
  <si>
    <t>899731112R00</t>
  </si>
  <si>
    <t>Vodič signalizační CYY 2,5 mm2</t>
  </si>
  <si>
    <t>89_</t>
  </si>
  <si>
    <t>H27</t>
  </si>
  <si>
    <t>Vedení trubní dálková a přípojná</t>
  </si>
  <si>
    <t>18</t>
  </si>
  <si>
    <t>998276101R00</t>
  </si>
  <si>
    <t>Přesun hmot, trubní vedení plastová, otevř. výkop</t>
  </si>
  <si>
    <t>t</t>
  </si>
  <si>
    <t>H27_</t>
  </si>
  <si>
    <t>9_</t>
  </si>
  <si>
    <t>M23</t>
  </si>
  <si>
    <t>Montáže potrubí</t>
  </si>
  <si>
    <t>230230018R00</t>
  </si>
  <si>
    <t>Hlavní tlaková zkouška vzduchem 0,6 MPa, DN 100</t>
  </si>
  <si>
    <t>M23_</t>
  </si>
  <si>
    <t>20</t>
  </si>
  <si>
    <t>230170003R00</t>
  </si>
  <si>
    <t>Příprava pro zkoušku těsnosti, DN 100 - 125</t>
  </si>
  <si>
    <t>M</t>
  </si>
  <si>
    <t>Ostatní materiál</t>
  </si>
  <si>
    <t>286136330</t>
  </si>
  <si>
    <t>Trubka plynová GASLINE RC1 PE 100, rozměr 110 x 6,6 mm, SDR 17</t>
  </si>
  <si>
    <t>Z99999_</t>
  </si>
  <si>
    <t>Z_</t>
  </si>
  <si>
    <t>;ztratné 20%; 10,2</t>
  </si>
  <si>
    <t>22</t>
  </si>
  <si>
    <t>28314146.A</t>
  </si>
  <si>
    <t>Fólie výstražná žlutá "POZOR PLYN" š. 300 mm</t>
  </si>
  <si>
    <t>23</t>
  </si>
  <si>
    <t>28613107.M</t>
  </si>
  <si>
    <t>Elektrospojka d 110 mm SDR 11 PE 100</t>
  </si>
  <si>
    <t>24</t>
  </si>
  <si>
    <t>28613127.M</t>
  </si>
  <si>
    <t>Elektro T-kus jednoznačný KIT d 110 mm PE 100 SDR 11</t>
  </si>
  <si>
    <t>25</t>
  </si>
  <si>
    <t>286538058</t>
  </si>
  <si>
    <t>Elektrotvarovka PE 100 SDR 11 - záslepka d 110</t>
  </si>
  <si>
    <t>26</t>
  </si>
  <si>
    <t>286538112</t>
  </si>
  <si>
    <t>Elektrotvarovka PE 100 SDR 11 - koleno 45° d 110</t>
  </si>
  <si>
    <t>VORN</t>
  </si>
  <si>
    <t>Vedlejší a ostatní rozpočtové náklady</t>
  </si>
  <si>
    <t>Průzkumy, geodetické a projektové práce</t>
  </si>
  <si>
    <t>99</t>
  </si>
  <si>
    <t>Â _</t>
  </si>
  <si>
    <t>02VRN</t>
  </si>
  <si>
    <t>Příprava staveniště</t>
  </si>
  <si>
    <t>28</t>
  </si>
  <si>
    <t>021002VRN</t>
  </si>
  <si>
    <t>Zabezpečovací práce</t>
  </si>
  <si>
    <t>02VRN_</t>
  </si>
  <si>
    <t>Ostatní náklady</t>
  </si>
  <si>
    <t>Celkem:</t>
  </si>
  <si>
    <t>Poznámka: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</si>
  <si>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</si>
  <si>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</si>
  <si>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</si>
  <si>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</si>
  <si>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</si>
  <si>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</si>
  <si>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</si>
  <si>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</si>
  <si>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</si>
  <si>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</si>
  <si>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</si>
  <si>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</si>
  <si>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</si>
  <si>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</si>
  <si>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</si>
  <si>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</si>
  <si>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</si>
  <si>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</si>
  <si>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</si>
  <si>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</si>
  <si>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</si>
  <si>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</si>
  <si>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</si>
  <si>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</si>
  <si>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</si>
  <si>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</si>
  <si>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</si>
  <si>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</si>
  <si>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</si>
  <si>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</si>
  <si>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</si>
  <si>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</si>
  <si>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</si>
  <si>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</si>
  <si>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</si>
  <si>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</si>
  <si>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</si>
  <si>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</si>
  <si>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</si>
  <si>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</si>
  <si>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</si>
  <si>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</si>
  <si>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</si>
  <si>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</si>
  <si>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</si>
  <si>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</si>
  <si>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</si>
  <si>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</si>
  <si>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</si>
  <si>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</si>
  <si>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</si>
  <si>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</si>
  <si>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Inženýrské činnosti</t>
  </si>
  <si>
    <t>Finanční náklady</t>
  </si>
  <si>
    <t>Náklady na pracovníky</t>
  </si>
  <si>
    <t>Vlastní VORN</t>
  </si>
  <si>
    <t>Celkem VORN</t>
  </si>
  <si>
    <t>Položkový soupis prací, dodávek a služeb</t>
  </si>
  <si>
    <t>Krycí list soupisu prací</t>
  </si>
  <si>
    <r>
      <t>Zabezpečovací práce</t>
    </r>
    <r>
      <rPr>
        <sz val="10"/>
        <color rgb="FFFF0000"/>
        <rFont val="Arial"/>
        <family val="2"/>
        <charset val="238"/>
      </rPr>
      <t xml:space="preserve"> - zrušeno</t>
    </r>
  </si>
  <si>
    <t>změny ke dni 09.12.2025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</si>
</sst>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4" fontId="2" fillId="2" borderId="37" xfId="0" applyNumberFormat="1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4" fontId="2" fillId="0" borderId="42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9" fillId="0" borderId="48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4" fontId="10" fillId="0" borderId="49" xfId="0" applyNumberFormat="1" applyFont="1" applyBorder="1" applyAlignment="1">
      <alignment horizontal="right" vertical="center"/>
    </xf>
    <xf numFmtId="0" fontId="10" fillId="0" borderId="49" xfId="0" applyFont="1" applyBorder="1" applyAlignment="1">
      <alignment horizontal="right" vertical="center"/>
    </xf>
    <xf numFmtId="0" fontId="9" fillId="0" borderId="52" xfId="0" applyFont="1" applyBorder="1" applyAlignment="1">
      <alignment horizontal="left" vertical="center"/>
    </xf>
    <xf numFmtId="4" fontId="10" fillId="0" borderId="56" xfId="0" applyNumberFormat="1" applyFont="1" applyBorder="1" applyAlignment="1">
      <alignment horizontal="right" vertical="center"/>
    </xf>
    <xf numFmtId="0" fontId="10" fillId="0" borderId="56" xfId="0" applyFont="1" applyBorder="1" applyAlignment="1">
      <alignment horizontal="right" vertical="center"/>
    </xf>
    <xf numFmtId="4" fontId="10" fillId="0" borderId="47" xfId="0" applyNumberFormat="1" applyFont="1" applyBorder="1" applyAlignment="1">
      <alignment horizontal="right" vertical="center"/>
    </xf>
    <xf numFmtId="4" fontId="10" fillId="0" borderId="30" xfId="0" applyNumberFormat="1" applyFont="1" applyBorder="1" applyAlignment="1">
      <alignment horizontal="right" vertical="center"/>
    </xf>
    <xf numFmtId="4" fontId="9" fillId="2" borderId="46" xfId="0" applyNumberFormat="1" applyFont="1" applyFill="1" applyBorder="1" applyAlignment="1">
      <alignment horizontal="right" vertical="center"/>
    </xf>
    <xf numFmtId="4" fontId="9" fillId="2" borderId="51" xfId="0" applyNumberFormat="1" applyFont="1" applyFill="1" applyBorder="1" applyAlignment="1">
      <alignment horizontal="right" vertical="center"/>
    </xf>
    <xf numFmtId="0" fontId="5" fillId="0" borderId="37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4" fontId="3" fillId="0" borderId="49" xfId="0" applyNumberFormat="1" applyFont="1" applyBorder="1" applyAlignment="1">
      <alignment horizontal="right" vertical="center"/>
    </xf>
    <xf numFmtId="0" fontId="3" fillId="0" borderId="49" xfId="0" applyFont="1" applyBorder="1" applyAlignment="1">
      <alignment horizontal="left" vertical="center"/>
    </xf>
    <xf numFmtId="4" fontId="3" fillId="0" borderId="75" xfId="0" applyNumberFormat="1" applyFont="1" applyBorder="1" applyAlignment="1">
      <alignment horizontal="right" vertical="center"/>
    </xf>
    <xf numFmtId="0" fontId="3" fillId="0" borderId="75" xfId="0" applyFont="1" applyBorder="1" applyAlignment="1">
      <alignment horizontal="left" vertical="center"/>
    </xf>
    <xf numFmtId="0" fontId="2" fillId="0" borderId="79" xfId="0" applyFont="1" applyBorder="1" applyAlignment="1">
      <alignment horizontal="left" vertical="center"/>
    </xf>
    <xf numFmtId="0" fontId="2" fillId="0" borderId="79" xfId="0" applyFont="1" applyBorder="1" applyAlignment="1">
      <alignment horizontal="right" vertical="center"/>
    </xf>
    <xf numFmtId="4" fontId="2" fillId="0" borderId="79" xfId="0" applyNumberFormat="1" applyFont="1" applyBorder="1" applyAlignment="1">
      <alignment horizontal="right" vertical="center"/>
    </xf>
    <xf numFmtId="0" fontId="0" fillId="0" borderId="81" xfId="0" applyBorder="1"/>
    <xf numFmtId="0" fontId="0" fillId="0" borderId="82" xfId="0" applyBorder="1"/>
    <xf numFmtId="0" fontId="4" fillId="0" borderId="82" xfId="0" applyFont="1" applyBorder="1" applyAlignment="1">
      <alignment horizontal="left" vertical="center"/>
    </xf>
    <xf numFmtId="0" fontId="0" fillId="0" borderId="83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8" fillId="0" borderId="45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10" fillId="0" borderId="50" xfId="0" applyFont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10" fillId="0" borderId="55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2" borderId="58" xfId="0" applyFont="1" applyFill="1" applyBorder="1" applyAlignment="1">
      <alignment horizontal="left" vertical="center"/>
    </xf>
    <xf numFmtId="0" fontId="9" fillId="2" borderId="59" xfId="0" applyFont="1" applyFill="1" applyBorder="1" applyAlignment="1">
      <alignment horizontal="left" vertical="center"/>
    </xf>
    <xf numFmtId="0" fontId="9" fillId="2" borderId="53" xfId="0" applyFont="1" applyFill="1" applyBorder="1" applyAlignment="1">
      <alignment horizontal="left" vertical="center"/>
    </xf>
    <xf numFmtId="0" fontId="9" fillId="2" borderId="60" xfId="0" applyFont="1" applyFill="1" applyBorder="1" applyAlignment="1">
      <alignment horizontal="left" vertical="center"/>
    </xf>
    <xf numFmtId="0" fontId="9" fillId="2" borderId="45" xfId="0" applyFont="1" applyFill="1" applyBorder="1" applyAlignment="1">
      <alignment horizontal="left" vertical="center"/>
    </xf>
    <xf numFmtId="0" fontId="9" fillId="2" borderId="50" xfId="0" applyFont="1" applyFill="1" applyBorder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63" xfId="0" applyFont="1" applyBorder="1" applyAlignment="1">
      <alignment horizontal="left" vertical="center"/>
    </xf>
    <xf numFmtId="0" fontId="10" fillId="0" borderId="6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66" xfId="0" applyFont="1" applyBorder="1" applyAlignment="1">
      <alignment horizontal="left" vertical="center"/>
    </xf>
    <xf numFmtId="0" fontId="10" fillId="0" borderId="71" xfId="0" applyFont="1" applyBorder="1" applyAlignment="1">
      <alignment horizontal="left" vertical="center"/>
    </xf>
    <xf numFmtId="0" fontId="10" fillId="0" borderId="69" xfId="0" applyFont="1" applyBorder="1" applyAlignment="1">
      <alignment horizontal="left" vertical="center"/>
    </xf>
    <xf numFmtId="0" fontId="10" fillId="0" borderId="70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0" fontId="10" fillId="0" borderId="65" xfId="0" applyFont="1" applyBorder="1" applyAlignment="1">
      <alignment horizontal="left" vertical="center"/>
    </xf>
    <xf numFmtId="0" fontId="10" fillId="0" borderId="6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42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left" vertical="center"/>
    </xf>
    <xf numFmtId="0" fontId="2" fillId="0" borderId="78" xfId="0" applyFont="1" applyBorder="1" applyAlignment="1">
      <alignment horizontal="left" vertical="center"/>
    </xf>
    <xf numFmtId="0" fontId="9" fillId="0" borderId="76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4" fontId="9" fillId="0" borderId="80" xfId="0" applyNumberFormat="1" applyFont="1" applyBorder="1" applyAlignment="1">
      <alignment horizontal="right" vertical="center"/>
    </xf>
    <xf numFmtId="0" fontId="9" fillId="0" borderId="77" xfId="0" applyFont="1" applyBorder="1" applyAlignment="1">
      <alignment horizontal="right" vertical="center"/>
    </xf>
    <xf numFmtId="0" fontId="9" fillId="0" borderId="78" xfId="0" applyFont="1" applyBorder="1" applyAlignment="1">
      <alignment horizontal="right" vertical="center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0" fillId="3" borderId="0" xfId="0" applyFill="1"/>
    <xf numFmtId="0" fontId="11" fillId="0" borderId="0" xfId="0" applyFont="1"/>
    <xf numFmtId="0" fontId="0" fillId="0" borderId="0" xfId="0" applyFill="1"/>
    <xf numFmtId="0" fontId="11" fillId="0" borderId="0" xfId="0" applyFont="1" applyFill="1"/>
    <xf numFmtId="0" fontId="3" fillId="3" borderId="0" xfId="0" applyFont="1" applyFill="1" applyAlignment="1">
      <alignment horizontal="left" vertical="center"/>
    </xf>
    <xf numFmtId="4" fontId="3" fillId="3" borderId="0" xfId="0" applyNumberFormat="1" applyFont="1" applyFill="1" applyAlignment="1">
      <alignment horizontal="right" vertical="center"/>
    </xf>
    <xf numFmtId="4" fontId="13" fillId="3" borderId="82" xfId="0" applyNumberFormat="1" applyFont="1" applyFill="1" applyBorder="1" applyAlignment="1">
      <alignment horizontal="right" vertical="center"/>
    </xf>
    <xf numFmtId="0" fontId="13" fillId="3" borderId="82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opLeftCell="A17" workbookViewId="0">
      <selection activeCell="L19" sqref="L19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70" t="s">
        <v>262</v>
      </c>
      <c r="B1" s="71"/>
      <c r="C1" s="71"/>
      <c r="D1" s="71"/>
      <c r="E1" s="71"/>
      <c r="F1" s="71"/>
      <c r="G1" s="71"/>
      <c r="H1" s="71"/>
      <c r="I1" s="71"/>
    </row>
    <row r="2" spans="1:9" x14ac:dyDescent="0.25">
      <c r="A2" s="72" t="s">
        <v>0</v>
      </c>
      <c r="B2" s="73"/>
      <c r="C2" s="82" t="str">
        <f>'soupis prací'!D2</f>
        <v>Parkovací dům - Oblastní nemocnice Trutnov</v>
      </c>
      <c r="D2" s="83"/>
      <c r="E2" s="77" t="s">
        <v>4</v>
      </c>
      <c r="F2" s="77" t="str">
        <f>'soupis prací'!J2</f>
        <v>Královehradecký kraj</v>
      </c>
      <c r="G2" s="73"/>
      <c r="H2" s="77" t="s">
        <v>204</v>
      </c>
      <c r="I2" s="79" t="s">
        <v>55</v>
      </c>
    </row>
    <row r="3" spans="1:9" ht="15" customHeight="1" x14ac:dyDescent="0.25">
      <c r="A3" s="74"/>
      <c r="B3" s="75"/>
      <c r="C3" s="84"/>
      <c r="D3" s="84"/>
      <c r="E3" s="75"/>
      <c r="F3" s="75"/>
      <c r="G3" s="75"/>
      <c r="H3" s="75"/>
      <c r="I3" s="80"/>
    </row>
    <row r="4" spans="1:9" x14ac:dyDescent="0.25">
      <c r="A4" s="76" t="s">
        <v>6</v>
      </c>
      <c r="B4" s="75"/>
      <c r="C4" s="78" t="str">
        <f>'soupis prací'!D4</f>
        <v>IO 700 - Areálová přeložka plynovodu</v>
      </c>
      <c r="D4" s="75"/>
      <c r="E4" s="78" t="s">
        <v>10</v>
      </c>
      <c r="F4" s="78" t="str">
        <f>'soupis prací'!J4</f>
        <v>VS-ingline sr.o.</v>
      </c>
      <c r="G4" s="75"/>
      <c r="H4" s="78" t="s">
        <v>204</v>
      </c>
      <c r="I4" s="80" t="s">
        <v>55</v>
      </c>
    </row>
    <row r="5" spans="1:9" ht="15" customHeight="1" x14ac:dyDescent="0.25">
      <c r="A5" s="74"/>
      <c r="B5" s="75"/>
      <c r="C5" s="75"/>
      <c r="D5" s="75"/>
      <c r="E5" s="75"/>
      <c r="F5" s="75"/>
      <c r="G5" s="75"/>
      <c r="H5" s="75"/>
      <c r="I5" s="80"/>
    </row>
    <row r="6" spans="1:9" x14ac:dyDescent="0.25">
      <c r="A6" s="76" t="s">
        <v>12</v>
      </c>
      <c r="B6" s="75"/>
      <c r="C6" s="78" t="str">
        <f>'soupis prací'!D6</f>
        <v>Trutnov</v>
      </c>
      <c r="D6" s="75"/>
      <c r="E6" s="78" t="s">
        <v>15</v>
      </c>
      <c r="F6" s="78" t="str">
        <f>'soupis prací'!J6</f>
        <v> </v>
      </c>
      <c r="G6" s="75"/>
      <c r="H6" s="78" t="s">
        <v>204</v>
      </c>
      <c r="I6" s="80" t="s">
        <v>55</v>
      </c>
    </row>
    <row r="7" spans="1:9" ht="15" customHeight="1" x14ac:dyDescent="0.25">
      <c r="A7" s="74"/>
      <c r="B7" s="75"/>
      <c r="C7" s="75"/>
      <c r="D7" s="75"/>
      <c r="E7" s="75"/>
      <c r="F7" s="75"/>
      <c r="G7" s="75"/>
      <c r="H7" s="75"/>
      <c r="I7" s="80"/>
    </row>
    <row r="8" spans="1:9" x14ac:dyDescent="0.25">
      <c r="A8" s="76" t="s">
        <v>8</v>
      </c>
      <c r="B8" s="75"/>
      <c r="C8" s="78" t="str">
        <f>'soupis prací'!H4</f>
        <v>29.10.2024</v>
      </c>
      <c r="D8" s="75"/>
      <c r="E8" s="78" t="s">
        <v>14</v>
      </c>
      <c r="F8" s="78" t="str">
        <f>'soupis prací'!H6</f>
        <v xml:space="preserve"> </v>
      </c>
      <c r="G8" s="75"/>
      <c r="H8" s="75" t="s">
        <v>205</v>
      </c>
      <c r="I8" s="81">
        <v>29</v>
      </c>
    </row>
    <row r="9" spans="1:9" x14ac:dyDescent="0.25">
      <c r="A9" s="74"/>
      <c r="B9" s="75"/>
      <c r="C9" s="75"/>
      <c r="D9" s="75"/>
      <c r="E9" s="75"/>
      <c r="F9" s="75"/>
      <c r="G9" s="75"/>
      <c r="H9" s="75"/>
      <c r="I9" s="80"/>
    </row>
    <row r="10" spans="1:9" x14ac:dyDescent="0.25">
      <c r="A10" s="76" t="s">
        <v>17</v>
      </c>
      <c r="B10" s="75"/>
      <c r="C10" s="78" t="str">
        <f>'soupis prací'!D8</f>
        <v xml:space="preserve"> </v>
      </c>
      <c r="D10" s="75"/>
      <c r="E10" s="78" t="s">
        <v>19</v>
      </c>
      <c r="F10" s="78" t="str">
        <f>'soupis prací'!J8</f>
        <v>Ing. Žaneta Opršálová</v>
      </c>
      <c r="G10" s="75"/>
      <c r="H10" s="75" t="s">
        <v>206</v>
      </c>
      <c r="I10" s="86" t="str">
        <f>'soupis prací'!H8</f>
        <v>29.10.2024</v>
      </c>
    </row>
    <row r="11" spans="1:9" x14ac:dyDescent="0.25">
      <c r="A11" s="91"/>
      <c r="B11" s="85"/>
      <c r="C11" s="85"/>
      <c r="D11" s="85"/>
      <c r="E11" s="85"/>
      <c r="F11" s="85"/>
      <c r="G11" s="85"/>
      <c r="H11" s="85"/>
      <c r="I11" s="87"/>
    </row>
    <row r="12" spans="1:9" ht="23.25" x14ac:dyDescent="0.25">
      <c r="A12" s="88" t="s">
        <v>207</v>
      </c>
      <c r="B12" s="88"/>
      <c r="C12" s="88"/>
      <c r="D12" s="88"/>
      <c r="E12" s="88"/>
      <c r="F12" s="88"/>
      <c r="G12" s="88"/>
      <c r="H12" s="88"/>
      <c r="I12" s="88"/>
    </row>
    <row r="13" spans="1:9" ht="26.25" customHeight="1" x14ac:dyDescent="0.25">
      <c r="A13" s="44" t="s">
        <v>208</v>
      </c>
      <c r="B13" s="89" t="s">
        <v>209</v>
      </c>
      <c r="C13" s="90"/>
      <c r="D13" s="45" t="s">
        <v>210</v>
      </c>
      <c r="E13" s="89" t="s">
        <v>211</v>
      </c>
      <c r="F13" s="90"/>
      <c r="G13" s="45" t="s">
        <v>212</v>
      </c>
      <c r="H13" s="89" t="s">
        <v>213</v>
      </c>
      <c r="I13" s="90"/>
    </row>
    <row r="14" spans="1:9" ht="15.75" x14ac:dyDescent="0.25">
      <c r="A14" s="46" t="s">
        <v>214</v>
      </c>
      <c r="B14" s="47" t="s">
        <v>215</v>
      </c>
      <c r="C14" s="48">
        <f>SUM('soupis prací'!AB12:AB82)</f>
        <v>0</v>
      </c>
      <c r="D14" s="98" t="s">
        <v>216</v>
      </c>
      <c r="E14" s="99"/>
      <c r="F14" s="48">
        <f>VORN!I15</f>
        <v>0</v>
      </c>
      <c r="G14" s="98" t="s">
        <v>217</v>
      </c>
      <c r="H14" s="99"/>
      <c r="I14" s="49">
        <f>VORN!I21</f>
        <v>0</v>
      </c>
    </row>
    <row r="15" spans="1:9" ht="15.75" x14ac:dyDescent="0.25">
      <c r="A15" s="50" t="s">
        <v>55</v>
      </c>
      <c r="B15" s="47" t="s">
        <v>38</v>
      </c>
      <c r="C15" s="48">
        <f>SUM('soupis prací'!AC12:AC82)</f>
        <v>0</v>
      </c>
      <c r="D15" s="98" t="s">
        <v>218</v>
      </c>
      <c r="E15" s="99"/>
      <c r="F15" s="48">
        <f>VORN!I16</f>
        <v>0</v>
      </c>
      <c r="G15" s="98" t="s">
        <v>219</v>
      </c>
      <c r="H15" s="99"/>
      <c r="I15" s="49">
        <f>VORN!I22</f>
        <v>0</v>
      </c>
    </row>
    <row r="16" spans="1:9" ht="15.75" x14ac:dyDescent="0.25">
      <c r="A16" s="46" t="s">
        <v>220</v>
      </c>
      <c r="B16" s="47" t="s">
        <v>215</v>
      </c>
      <c r="C16" s="48">
        <f>SUM('soupis prací'!AD12:AD82)</f>
        <v>0</v>
      </c>
      <c r="D16" s="98" t="s">
        <v>221</v>
      </c>
      <c r="E16" s="99"/>
      <c r="F16" s="48">
        <f>VORN!I17</f>
        <v>0</v>
      </c>
      <c r="G16" s="98" t="s">
        <v>222</v>
      </c>
      <c r="H16" s="99"/>
      <c r="I16" s="49">
        <f>VORN!I23</f>
        <v>0</v>
      </c>
    </row>
    <row r="17" spans="1:9" ht="15.75" x14ac:dyDescent="0.25">
      <c r="A17" s="50" t="s">
        <v>55</v>
      </c>
      <c r="B17" s="47" t="s">
        <v>38</v>
      </c>
      <c r="C17" s="48">
        <f>SUM('soupis prací'!AE12:AE82)</f>
        <v>0</v>
      </c>
      <c r="D17" s="98" t="s">
        <v>55</v>
      </c>
      <c r="E17" s="99"/>
      <c r="F17" s="49" t="s">
        <v>55</v>
      </c>
      <c r="G17" s="98" t="s">
        <v>223</v>
      </c>
      <c r="H17" s="99"/>
      <c r="I17" s="49">
        <f>VORN!I24</f>
        <v>0</v>
      </c>
    </row>
    <row r="18" spans="1:9" ht="15.75" x14ac:dyDescent="0.25">
      <c r="A18" s="46" t="s">
        <v>224</v>
      </c>
      <c r="B18" s="47" t="s">
        <v>215</v>
      </c>
      <c r="C18" s="48">
        <f>SUM('soupis prací'!AF12:AF82)</f>
        <v>0</v>
      </c>
      <c r="D18" s="98" t="s">
        <v>55</v>
      </c>
      <c r="E18" s="99"/>
      <c r="F18" s="49" t="s">
        <v>55</v>
      </c>
      <c r="G18" s="98" t="s">
        <v>225</v>
      </c>
      <c r="H18" s="99"/>
      <c r="I18" s="49">
        <f>VORN!I25</f>
        <v>0</v>
      </c>
    </row>
    <row r="19" spans="1:9" ht="15.75" x14ac:dyDescent="0.25">
      <c r="A19" s="50" t="s">
        <v>55</v>
      </c>
      <c r="B19" s="47" t="s">
        <v>38</v>
      </c>
      <c r="C19" s="48">
        <f>SUM('soupis prací'!AG12:AG82)</f>
        <v>0</v>
      </c>
      <c r="D19" s="98" t="s">
        <v>55</v>
      </c>
      <c r="E19" s="99"/>
      <c r="F19" s="49" t="s">
        <v>55</v>
      </c>
      <c r="G19" s="98" t="s">
        <v>226</v>
      </c>
      <c r="H19" s="99"/>
      <c r="I19" s="49">
        <f>VORN!I26</f>
        <v>0</v>
      </c>
    </row>
    <row r="20" spans="1:9" ht="15.75" x14ac:dyDescent="0.25">
      <c r="A20" s="92" t="s">
        <v>169</v>
      </c>
      <c r="B20" s="93"/>
      <c r="C20" s="48">
        <f>SUM('soupis prací'!AH12:AH82)</f>
        <v>0</v>
      </c>
      <c r="D20" s="98" t="s">
        <v>55</v>
      </c>
      <c r="E20" s="99"/>
      <c r="F20" s="49" t="s">
        <v>55</v>
      </c>
      <c r="G20" s="98" t="s">
        <v>55</v>
      </c>
      <c r="H20" s="99"/>
      <c r="I20" s="49" t="s">
        <v>55</v>
      </c>
    </row>
    <row r="21" spans="1:9" ht="15.75" x14ac:dyDescent="0.25">
      <c r="A21" s="94" t="s">
        <v>227</v>
      </c>
      <c r="B21" s="95"/>
      <c r="C21" s="51">
        <f>SUM('soupis prací'!Z12:Z82)</f>
        <v>0</v>
      </c>
      <c r="D21" s="100" t="s">
        <v>55</v>
      </c>
      <c r="E21" s="101"/>
      <c r="F21" s="52" t="s">
        <v>55</v>
      </c>
      <c r="G21" s="100" t="s">
        <v>55</v>
      </c>
      <c r="H21" s="101"/>
      <c r="I21" s="52" t="s">
        <v>55</v>
      </c>
    </row>
    <row r="22" spans="1:9" ht="16.5" customHeight="1" x14ac:dyDescent="0.25">
      <c r="A22" s="96" t="s">
        <v>228</v>
      </c>
      <c r="B22" s="97"/>
      <c r="C22" s="53">
        <f>SUM(C14:C21)</f>
        <v>0</v>
      </c>
      <c r="D22" s="102" t="s">
        <v>229</v>
      </c>
      <c r="E22" s="97"/>
      <c r="F22" s="53">
        <f>SUM(F14:F21)</f>
        <v>0</v>
      </c>
      <c r="G22" s="102" t="s">
        <v>230</v>
      </c>
      <c r="H22" s="97"/>
      <c r="I22" s="53">
        <f>SUM(I14:I21)</f>
        <v>0</v>
      </c>
    </row>
    <row r="23" spans="1:9" ht="15.75" x14ac:dyDescent="0.25">
      <c r="D23" s="92" t="s">
        <v>231</v>
      </c>
      <c r="E23" s="93"/>
      <c r="F23" s="54">
        <v>0</v>
      </c>
      <c r="G23" s="103" t="s">
        <v>232</v>
      </c>
      <c r="H23" s="93"/>
      <c r="I23" s="48">
        <v>0</v>
      </c>
    </row>
    <row r="24" spans="1:9" ht="15.75" x14ac:dyDescent="0.25">
      <c r="G24" s="92" t="s">
        <v>233</v>
      </c>
      <c r="H24" s="93"/>
      <c r="I24" s="48">
        <f>vorn_sum</f>
        <v>0</v>
      </c>
    </row>
    <row r="25" spans="1:9" ht="15.75" x14ac:dyDescent="0.25">
      <c r="G25" s="92" t="s">
        <v>234</v>
      </c>
      <c r="H25" s="93"/>
      <c r="I25" s="48">
        <v>0</v>
      </c>
    </row>
    <row r="27" spans="1:9" ht="15.75" x14ac:dyDescent="0.25">
      <c r="A27" s="104" t="s">
        <v>235</v>
      </c>
      <c r="B27" s="105"/>
      <c r="C27" s="55">
        <f>SUM('soupis prací'!AJ12:AJ82)</f>
        <v>0</v>
      </c>
    </row>
    <row r="28" spans="1:9" ht="15.75" x14ac:dyDescent="0.25">
      <c r="A28" s="106" t="s">
        <v>236</v>
      </c>
      <c r="B28" s="107"/>
      <c r="C28" s="56">
        <f>SUM('soupis prací'!AK12:AK82)</f>
        <v>0</v>
      </c>
      <c r="D28" s="108" t="s">
        <v>237</v>
      </c>
      <c r="E28" s="105"/>
      <c r="F28" s="55">
        <f>ROUND(C28*(12/100),2)</f>
        <v>0</v>
      </c>
      <c r="G28" s="108" t="s">
        <v>238</v>
      </c>
      <c r="H28" s="105"/>
      <c r="I28" s="55">
        <f>SUM(C27:C29)</f>
        <v>0</v>
      </c>
    </row>
    <row r="29" spans="1:9" ht="15.75" x14ac:dyDescent="0.25">
      <c r="A29" s="106" t="s">
        <v>239</v>
      </c>
      <c r="B29" s="107"/>
      <c r="C29" s="56">
        <f>SUM('soupis prací'!AL12:AL82)</f>
        <v>0</v>
      </c>
      <c r="D29" s="109" t="s">
        <v>240</v>
      </c>
      <c r="E29" s="107"/>
      <c r="F29" s="56">
        <f>ROUND(C29*(21/100),2)</f>
        <v>0</v>
      </c>
      <c r="G29" s="109" t="s">
        <v>241</v>
      </c>
      <c r="H29" s="107"/>
      <c r="I29" s="56">
        <f>SUM(F28:F29)+I28</f>
        <v>0</v>
      </c>
    </row>
    <row r="31" spans="1:9" x14ac:dyDescent="0.25">
      <c r="A31" s="119" t="s">
        <v>242</v>
      </c>
      <c r="B31" s="111"/>
      <c r="C31" s="112"/>
      <c r="D31" s="110" t="s">
        <v>243</v>
      </c>
      <c r="E31" s="111"/>
      <c r="F31" s="112"/>
      <c r="G31" s="110" t="s">
        <v>244</v>
      </c>
      <c r="H31" s="111"/>
      <c r="I31" s="112"/>
    </row>
    <row r="32" spans="1:9" x14ac:dyDescent="0.25">
      <c r="A32" s="120" t="s">
        <v>55</v>
      </c>
      <c r="B32" s="114"/>
      <c r="C32" s="115"/>
      <c r="D32" s="113" t="s">
        <v>55</v>
      </c>
      <c r="E32" s="114"/>
      <c r="F32" s="115"/>
      <c r="G32" s="113" t="s">
        <v>55</v>
      </c>
      <c r="H32" s="114"/>
      <c r="I32" s="115"/>
    </row>
    <row r="33" spans="1:9" x14ac:dyDescent="0.25">
      <c r="A33" s="120" t="s">
        <v>55</v>
      </c>
      <c r="B33" s="114"/>
      <c r="C33" s="115"/>
      <c r="D33" s="113" t="s">
        <v>55</v>
      </c>
      <c r="E33" s="114"/>
      <c r="F33" s="115"/>
      <c r="G33" s="113" t="s">
        <v>55</v>
      </c>
      <c r="H33" s="114"/>
      <c r="I33" s="115"/>
    </row>
    <row r="34" spans="1:9" x14ac:dyDescent="0.25">
      <c r="A34" s="120" t="s">
        <v>55</v>
      </c>
      <c r="B34" s="114"/>
      <c r="C34" s="115"/>
      <c r="D34" s="113" t="s">
        <v>55</v>
      </c>
      <c r="E34" s="114"/>
      <c r="F34" s="115"/>
      <c r="G34" s="113" t="s">
        <v>55</v>
      </c>
      <c r="H34" s="114"/>
      <c r="I34" s="115"/>
    </row>
    <row r="35" spans="1:9" x14ac:dyDescent="0.25">
      <c r="A35" s="121" t="s">
        <v>245</v>
      </c>
      <c r="B35" s="117"/>
      <c r="C35" s="118"/>
      <c r="D35" s="116" t="s">
        <v>245</v>
      </c>
      <c r="E35" s="117"/>
      <c r="F35" s="118"/>
      <c r="G35" s="116" t="s">
        <v>245</v>
      </c>
      <c r="H35" s="117"/>
      <c r="I35" s="118"/>
    </row>
    <row r="36" spans="1:9" x14ac:dyDescent="0.25">
      <c r="A36" s="57" t="s">
        <v>203</v>
      </c>
    </row>
    <row r="37" spans="1:9" ht="12.75" customHeight="1" x14ac:dyDescent="0.25">
      <c r="A37" s="78" t="s">
        <v>55</v>
      </c>
      <c r="B37" s="75"/>
      <c r="C37" s="75"/>
      <c r="D37" s="75"/>
      <c r="E37" s="75"/>
      <c r="F37" s="75"/>
      <c r="G37" s="75"/>
      <c r="H37" s="75"/>
      <c r="I37" s="75"/>
    </row>
  </sheetData>
  <sheetProtection algorithmName="SHA-512" hashValue="+o6hsKl2eVibiWLrp6KSZH9sJt6FCzzIiuHbvS5pAtYMvgH2QoZwHN/HTs49VGQzPJ4LEMgdtAicSM6xCz7pBA==" saltValue="8FGlj4WzVZW7rt7ose7AOw==" spinCount="100000" sheet="1" objects="1" scenarios="1"/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6"/>
  <sheetViews>
    <sheetView tabSelected="1" workbookViewId="0">
      <pane ySplit="11" topLeftCell="A75" activePane="bottomLeft" state="frozen"/>
      <selection pane="bottomLeft" activeCell="J90" sqref="J90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39.85546875" customWidth="1"/>
    <col min="5" max="5" width="19.140625" customWidth="1"/>
    <col min="6" max="6" width="6.710937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  <col min="76" max="76" width="59" hidden="1" customWidth="1"/>
    <col min="77" max="78" width="12.140625" hidden="1"/>
  </cols>
  <sheetData>
    <row r="1" spans="1:76" ht="54.75" customHeight="1" x14ac:dyDescent="0.25">
      <c r="A1" s="71" t="s">
        <v>261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72" t="s">
        <v>0</v>
      </c>
      <c r="B2" s="73"/>
      <c r="C2" s="73"/>
      <c r="D2" s="82" t="s">
        <v>1</v>
      </c>
      <c r="E2" s="83"/>
      <c r="F2" s="73" t="s">
        <v>2</v>
      </c>
      <c r="G2" s="73"/>
      <c r="H2" s="73" t="s">
        <v>3</v>
      </c>
      <c r="I2" s="77" t="s">
        <v>4</v>
      </c>
      <c r="J2" s="77" t="s">
        <v>5</v>
      </c>
      <c r="K2" s="73"/>
      <c r="L2" s="73"/>
      <c r="M2" s="73"/>
      <c r="N2" s="73"/>
      <c r="O2" s="73"/>
      <c r="P2" s="79"/>
    </row>
    <row r="3" spans="1:76" x14ac:dyDescent="0.25">
      <c r="A3" s="74"/>
      <c r="B3" s="75"/>
      <c r="C3" s="75"/>
      <c r="D3" s="84"/>
      <c r="E3" s="84"/>
      <c r="F3" s="75"/>
      <c r="G3" s="75"/>
      <c r="H3" s="75"/>
      <c r="I3" s="75"/>
      <c r="J3" s="75"/>
      <c r="K3" s="75"/>
      <c r="L3" s="75"/>
      <c r="M3" s="75"/>
      <c r="N3" s="75"/>
      <c r="O3" s="75"/>
      <c r="P3" s="80"/>
    </row>
    <row r="4" spans="1:76" x14ac:dyDescent="0.25">
      <c r="A4" s="76" t="s">
        <v>6</v>
      </c>
      <c r="B4" s="75"/>
      <c r="C4" s="75"/>
      <c r="D4" s="78" t="s">
        <v>7</v>
      </c>
      <c r="E4" s="75"/>
      <c r="F4" s="75" t="s">
        <v>8</v>
      </c>
      <c r="G4" s="75"/>
      <c r="H4" s="75" t="s">
        <v>9</v>
      </c>
      <c r="I4" s="78" t="s">
        <v>10</v>
      </c>
      <c r="J4" s="78" t="s">
        <v>11</v>
      </c>
      <c r="K4" s="75"/>
      <c r="L4" s="75"/>
      <c r="M4" s="75"/>
      <c r="N4" s="75"/>
      <c r="O4" s="75"/>
      <c r="P4" s="80"/>
    </row>
    <row r="5" spans="1:76" x14ac:dyDescent="0.25">
      <c r="A5" s="74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80"/>
    </row>
    <row r="6" spans="1:76" x14ac:dyDescent="0.25">
      <c r="A6" s="76" t="s">
        <v>12</v>
      </c>
      <c r="B6" s="75"/>
      <c r="C6" s="75"/>
      <c r="D6" s="78" t="s">
        <v>13</v>
      </c>
      <c r="E6" s="75"/>
      <c r="F6" s="75" t="s">
        <v>14</v>
      </c>
      <c r="G6" s="75"/>
      <c r="H6" s="75" t="s">
        <v>3</v>
      </c>
      <c r="I6" s="78" t="s">
        <v>15</v>
      </c>
      <c r="J6" s="75" t="s">
        <v>16</v>
      </c>
      <c r="K6" s="75"/>
      <c r="L6" s="75"/>
      <c r="M6" s="75"/>
      <c r="N6" s="75"/>
      <c r="O6" s="75"/>
      <c r="P6" s="80"/>
    </row>
    <row r="7" spans="1:76" x14ac:dyDescent="0.25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80"/>
    </row>
    <row r="8" spans="1:76" x14ac:dyDescent="0.25">
      <c r="A8" s="76" t="s">
        <v>17</v>
      </c>
      <c r="B8" s="75"/>
      <c r="C8" s="75"/>
      <c r="D8" s="78" t="s">
        <v>3</v>
      </c>
      <c r="E8" s="75"/>
      <c r="F8" s="75" t="s">
        <v>18</v>
      </c>
      <c r="G8" s="75"/>
      <c r="H8" s="75" t="s">
        <v>9</v>
      </c>
      <c r="I8" s="78" t="s">
        <v>19</v>
      </c>
      <c r="J8" s="78" t="s">
        <v>20</v>
      </c>
      <c r="K8" s="75"/>
      <c r="L8" s="75"/>
      <c r="M8" s="75"/>
      <c r="N8" s="75"/>
      <c r="O8" s="75"/>
      <c r="P8" s="80"/>
    </row>
    <row r="9" spans="1:76" x14ac:dyDescent="0.25">
      <c r="A9" s="122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4"/>
    </row>
    <row r="10" spans="1:76" x14ac:dyDescent="0.25">
      <c r="A10" s="5" t="s">
        <v>21</v>
      </c>
      <c r="B10" s="6" t="s">
        <v>22</v>
      </c>
      <c r="C10" s="6" t="s">
        <v>23</v>
      </c>
      <c r="D10" s="125" t="s">
        <v>24</v>
      </c>
      <c r="E10" s="126"/>
      <c r="F10" s="6" t="s">
        <v>25</v>
      </c>
      <c r="G10" s="7" t="s">
        <v>26</v>
      </c>
      <c r="H10" s="8" t="s">
        <v>27</v>
      </c>
      <c r="I10" s="9" t="s">
        <v>28</v>
      </c>
      <c r="J10" s="129" t="s">
        <v>29</v>
      </c>
      <c r="K10" s="130"/>
      <c r="L10" s="131"/>
      <c r="M10" s="10" t="s">
        <v>29</v>
      </c>
      <c r="N10" s="132" t="s">
        <v>30</v>
      </c>
      <c r="O10" s="133"/>
      <c r="P10" s="11" t="s">
        <v>31</v>
      </c>
      <c r="BK10" s="12" t="s">
        <v>32</v>
      </c>
      <c r="BL10" s="13" t="s">
        <v>33</v>
      </c>
      <c r="BW10" s="13" t="s">
        <v>34</v>
      </c>
    </row>
    <row r="11" spans="1:76" x14ac:dyDescent="0.25">
      <c r="A11" s="14" t="s">
        <v>3</v>
      </c>
      <c r="B11" s="15" t="s">
        <v>3</v>
      </c>
      <c r="C11" s="15" t="s">
        <v>3</v>
      </c>
      <c r="D11" s="127" t="s">
        <v>35</v>
      </c>
      <c r="E11" s="128"/>
      <c r="F11" s="15" t="s">
        <v>3</v>
      </c>
      <c r="G11" s="15" t="s">
        <v>3</v>
      </c>
      <c r="H11" s="16" t="s">
        <v>36</v>
      </c>
      <c r="I11" s="17" t="s">
        <v>3</v>
      </c>
      <c r="J11" s="18" t="s">
        <v>37</v>
      </c>
      <c r="K11" s="19" t="s">
        <v>38</v>
      </c>
      <c r="L11" s="20" t="s">
        <v>39</v>
      </c>
      <c r="M11" s="21" t="s">
        <v>40</v>
      </c>
      <c r="N11" s="22" t="s">
        <v>41</v>
      </c>
      <c r="O11" s="23" t="s">
        <v>39</v>
      </c>
      <c r="P11" s="24" t="s">
        <v>42</v>
      </c>
      <c r="Z11" s="12" t="s">
        <v>43</v>
      </c>
      <c r="AA11" s="12" t="s">
        <v>44</v>
      </c>
      <c r="AB11" s="12" t="s">
        <v>45</v>
      </c>
      <c r="AC11" s="12" t="s">
        <v>46</v>
      </c>
      <c r="AD11" s="12" t="s">
        <v>47</v>
      </c>
      <c r="AE11" s="12" t="s">
        <v>48</v>
      </c>
      <c r="AF11" s="12" t="s">
        <v>49</v>
      </c>
      <c r="AG11" s="12" t="s">
        <v>50</v>
      </c>
      <c r="AH11" s="12" t="s">
        <v>51</v>
      </c>
      <c r="BH11" s="12" t="s">
        <v>52</v>
      </c>
      <c r="BI11" s="12" t="s">
        <v>53</v>
      </c>
      <c r="BJ11" s="12" t="s">
        <v>54</v>
      </c>
    </row>
    <row r="12" spans="1:76" x14ac:dyDescent="0.25">
      <c r="A12" s="25" t="s">
        <v>55</v>
      </c>
      <c r="B12" s="26" t="s">
        <v>55</v>
      </c>
      <c r="C12" s="26" t="s">
        <v>56</v>
      </c>
      <c r="D12" s="134" t="s">
        <v>57</v>
      </c>
      <c r="E12" s="135"/>
      <c r="F12" s="27" t="s">
        <v>3</v>
      </c>
      <c r="G12" s="27" t="s">
        <v>3</v>
      </c>
      <c r="H12" s="27" t="s">
        <v>3</v>
      </c>
      <c r="I12" s="27" t="s">
        <v>3</v>
      </c>
      <c r="J12" s="28">
        <f>SUM(J13:J15)</f>
        <v>0</v>
      </c>
      <c r="K12" s="28">
        <f>SUM(K13:K15)</f>
        <v>0</v>
      </c>
      <c r="L12" s="28">
        <f>SUM(L13:L15)</f>
        <v>0</v>
      </c>
      <c r="M12" s="28">
        <f>SUM(M13:M15)</f>
        <v>0</v>
      </c>
      <c r="N12" s="29" t="s">
        <v>55</v>
      </c>
      <c r="O12" s="28">
        <f>SUM(O13:O15)</f>
        <v>0</v>
      </c>
      <c r="P12" s="30" t="s">
        <v>55</v>
      </c>
      <c r="AI12" s="12" t="s">
        <v>55</v>
      </c>
      <c r="AS12" s="1">
        <f>SUM(AJ13:AJ15)</f>
        <v>0</v>
      </c>
      <c r="AT12" s="1">
        <f>SUM(AK13:AK15)</f>
        <v>0</v>
      </c>
      <c r="AU12" s="1">
        <f>SUM(AL13:AL15)</f>
        <v>0</v>
      </c>
    </row>
    <row r="13" spans="1:76" x14ac:dyDescent="0.25">
      <c r="A13" s="2" t="s">
        <v>58</v>
      </c>
      <c r="B13" s="3" t="s">
        <v>55</v>
      </c>
      <c r="C13" s="3" t="s">
        <v>59</v>
      </c>
      <c r="D13" s="78" t="s">
        <v>60</v>
      </c>
      <c r="E13" s="75"/>
      <c r="F13" s="3" t="s">
        <v>61</v>
      </c>
      <c r="G13" s="31">
        <v>1</v>
      </c>
      <c r="H13" s="31"/>
      <c r="I13" s="32" t="s">
        <v>62</v>
      </c>
      <c r="J13" s="31">
        <f>G13*AO13</f>
        <v>0</v>
      </c>
      <c r="K13" s="31">
        <f>G13*AP13</f>
        <v>0</v>
      </c>
      <c r="L13" s="31">
        <f>G13*H13</f>
        <v>0</v>
      </c>
      <c r="M13" s="31">
        <f>L13*(1+BW13/100)</f>
        <v>0</v>
      </c>
      <c r="N13" s="31">
        <v>0</v>
      </c>
      <c r="O13" s="31">
        <f>G13*N13</f>
        <v>0</v>
      </c>
      <c r="P13" s="33" t="s">
        <v>63</v>
      </c>
      <c r="Z13" s="31">
        <f>IF(AQ13="5",BJ13,0)</f>
        <v>0</v>
      </c>
      <c r="AB13" s="31">
        <f>IF(AQ13="1",BH13,0)</f>
        <v>0</v>
      </c>
      <c r="AC13" s="31">
        <f>IF(AQ13="1",BI13,0)</f>
        <v>0</v>
      </c>
      <c r="AD13" s="31">
        <f>IF(AQ13="7",BH13,0)</f>
        <v>0</v>
      </c>
      <c r="AE13" s="31">
        <f>IF(AQ13="7",BI13,0)</f>
        <v>0</v>
      </c>
      <c r="AF13" s="31">
        <f>IF(AQ13="2",BH13,0)</f>
        <v>0</v>
      </c>
      <c r="AG13" s="31">
        <f>IF(AQ13="2",BI13,0)</f>
        <v>0</v>
      </c>
      <c r="AH13" s="31">
        <f>IF(AQ13="0",BJ13,0)</f>
        <v>0</v>
      </c>
      <c r="AI13" s="12" t="s">
        <v>55</v>
      </c>
      <c r="AJ13" s="31">
        <f>IF(AN13=0,L13,0)</f>
        <v>0</v>
      </c>
      <c r="AK13" s="31">
        <f>IF(AN13=12,L13,0)</f>
        <v>0</v>
      </c>
      <c r="AL13" s="31">
        <f>IF(AN13=21,L13,0)</f>
        <v>0</v>
      </c>
      <c r="AN13" s="31">
        <v>21</v>
      </c>
      <c r="AO13" s="31">
        <f>H13*1</f>
        <v>0</v>
      </c>
      <c r="AP13" s="31">
        <f>H13*(1-1)</f>
        <v>0</v>
      </c>
      <c r="AQ13" s="32" t="s">
        <v>58</v>
      </c>
      <c r="AV13" s="31">
        <f>AW13+AX13</f>
        <v>0</v>
      </c>
      <c r="AW13" s="31">
        <f>G13*AO13</f>
        <v>0</v>
      </c>
      <c r="AX13" s="31">
        <f>G13*AP13</f>
        <v>0</v>
      </c>
      <c r="AY13" s="32" t="s">
        <v>64</v>
      </c>
      <c r="AZ13" s="32" t="s">
        <v>64</v>
      </c>
      <c r="BA13" s="12" t="s">
        <v>65</v>
      </c>
      <c r="BC13" s="31">
        <f>AW13+AX13</f>
        <v>0</v>
      </c>
      <c r="BD13" s="31">
        <f>H13/(100-BE13)*100</f>
        <v>0</v>
      </c>
      <c r="BE13" s="31">
        <v>0</v>
      </c>
      <c r="BF13" s="31">
        <f>O13</f>
        <v>0</v>
      </c>
      <c r="BH13" s="31">
        <f>G13*AO13</f>
        <v>0</v>
      </c>
      <c r="BI13" s="31">
        <f>G13*AP13</f>
        <v>0</v>
      </c>
      <c r="BJ13" s="31">
        <f>G13*H13</f>
        <v>0</v>
      </c>
      <c r="BK13" s="31"/>
      <c r="BL13" s="31">
        <v>0</v>
      </c>
      <c r="BW13" s="31" t="str">
        <f>I13</f>
        <v>21</v>
      </c>
      <c r="BX13" s="4" t="s">
        <v>60</v>
      </c>
    </row>
    <row r="14" spans="1:76" x14ac:dyDescent="0.25">
      <c r="A14" s="34"/>
      <c r="D14" s="35" t="s">
        <v>58</v>
      </c>
      <c r="E14" s="35" t="s">
        <v>55</v>
      </c>
      <c r="G14" s="36">
        <v>1</v>
      </c>
      <c r="P14" s="37"/>
    </row>
    <row r="15" spans="1:76" x14ac:dyDescent="0.25">
      <c r="A15" s="2" t="s">
        <v>66</v>
      </c>
      <c r="B15" s="3" t="s">
        <v>55</v>
      </c>
      <c r="C15" s="3" t="s">
        <v>67</v>
      </c>
      <c r="D15" s="78" t="s">
        <v>68</v>
      </c>
      <c r="E15" s="75"/>
      <c r="F15" s="3" t="s">
        <v>61</v>
      </c>
      <c r="G15" s="31">
        <v>1</v>
      </c>
      <c r="H15" s="31"/>
      <c r="I15" s="32" t="s">
        <v>62</v>
      </c>
      <c r="J15" s="31">
        <f>G15*AO15</f>
        <v>0</v>
      </c>
      <c r="K15" s="31">
        <f>G15*AP15</f>
        <v>0</v>
      </c>
      <c r="L15" s="31">
        <f>G15*H15</f>
        <v>0</v>
      </c>
      <c r="M15" s="31">
        <f>L15*(1+BW15/100)</f>
        <v>0</v>
      </c>
      <c r="N15" s="31">
        <v>0</v>
      </c>
      <c r="O15" s="31">
        <f>G15*N15</f>
        <v>0</v>
      </c>
      <c r="P15" s="33" t="s">
        <v>55</v>
      </c>
      <c r="Z15" s="31">
        <f>IF(AQ15="5",BJ15,0)</f>
        <v>0</v>
      </c>
      <c r="AB15" s="31">
        <f>IF(AQ15="1",BH15,0)</f>
        <v>0</v>
      </c>
      <c r="AC15" s="31">
        <f>IF(AQ15="1",BI15,0)</f>
        <v>0</v>
      </c>
      <c r="AD15" s="31">
        <f>IF(AQ15="7",BH15,0)</f>
        <v>0</v>
      </c>
      <c r="AE15" s="31">
        <f>IF(AQ15="7",BI15,0)</f>
        <v>0</v>
      </c>
      <c r="AF15" s="31">
        <f>IF(AQ15="2",BH15,0)</f>
        <v>0</v>
      </c>
      <c r="AG15" s="31">
        <f>IF(AQ15="2",BI15,0)</f>
        <v>0</v>
      </c>
      <c r="AH15" s="31">
        <f>IF(AQ15="0",BJ15,0)</f>
        <v>0</v>
      </c>
      <c r="AI15" s="12" t="s">
        <v>55</v>
      </c>
      <c r="AJ15" s="31">
        <f>IF(AN15=0,L15,0)</f>
        <v>0</v>
      </c>
      <c r="AK15" s="31">
        <f>IF(AN15=12,L15,0)</f>
        <v>0</v>
      </c>
      <c r="AL15" s="31">
        <f>IF(AN15=21,L15,0)</f>
        <v>0</v>
      </c>
      <c r="AN15" s="31">
        <v>21</v>
      </c>
      <c r="AO15" s="31">
        <f>H15*1</f>
        <v>0</v>
      </c>
      <c r="AP15" s="31">
        <f>H15*(1-1)</f>
        <v>0</v>
      </c>
      <c r="AQ15" s="32" t="s">
        <v>58</v>
      </c>
      <c r="AV15" s="31">
        <f>AW15+AX15</f>
        <v>0</v>
      </c>
      <c r="AW15" s="31">
        <f>G15*AO15</f>
        <v>0</v>
      </c>
      <c r="AX15" s="31">
        <f>G15*AP15</f>
        <v>0</v>
      </c>
      <c r="AY15" s="32" t="s">
        <v>64</v>
      </c>
      <c r="AZ15" s="32" t="s">
        <v>64</v>
      </c>
      <c r="BA15" s="12" t="s">
        <v>65</v>
      </c>
      <c r="BC15" s="31">
        <f>AW15+AX15</f>
        <v>0</v>
      </c>
      <c r="BD15" s="31">
        <f>H15/(100-BE15)*100</f>
        <v>0</v>
      </c>
      <c r="BE15" s="31">
        <v>0</v>
      </c>
      <c r="BF15" s="31">
        <f>O15</f>
        <v>0</v>
      </c>
      <c r="BH15" s="31">
        <f>G15*AO15</f>
        <v>0</v>
      </c>
      <c r="BI15" s="31">
        <f>G15*AP15</f>
        <v>0</v>
      </c>
      <c r="BJ15" s="31">
        <f>G15*H15</f>
        <v>0</v>
      </c>
      <c r="BK15" s="31"/>
      <c r="BL15" s="31">
        <v>0</v>
      </c>
      <c r="BW15" s="31" t="str">
        <f>I15</f>
        <v>21</v>
      </c>
      <c r="BX15" s="4" t="s">
        <v>68</v>
      </c>
    </row>
    <row r="16" spans="1:76" x14ac:dyDescent="0.25">
      <c r="A16" s="34"/>
      <c r="D16" s="35" t="s">
        <v>58</v>
      </c>
      <c r="E16" s="35" t="s">
        <v>55</v>
      </c>
      <c r="G16" s="36">
        <v>1</v>
      </c>
      <c r="P16" s="37"/>
    </row>
    <row r="17" spans="1:76" x14ac:dyDescent="0.25">
      <c r="A17" s="38" t="s">
        <v>55</v>
      </c>
      <c r="B17" s="39" t="s">
        <v>55</v>
      </c>
      <c r="C17" s="39" t="s">
        <v>69</v>
      </c>
      <c r="D17" s="136" t="s">
        <v>70</v>
      </c>
      <c r="E17" s="137"/>
      <c r="F17" s="40" t="s">
        <v>3</v>
      </c>
      <c r="G17" s="40" t="s">
        <v>3</v>
      </c>
      <c r="H17" s="40"/>
      <c r="I17" s="40" t="s">
        <v>3</v>
      </c>
      <c r="J17" s="1">
        <f>SUM(J18:J18)</f>
        <v>0</v>
      </c>
      <c r="K17" s="1">
        <f>SUM(K18:K18)</f>
        <v>0</v>
      </c>
      <c r="L17" s="1">
        <f>SUM(L18:L18)</f>
        <v>0</v>
      </c>
      <c r="M17" s="1">
        <f>SUM(M18:M18)</f>
        <v>0</v>
      </c>
      <c r="N17" s="12" t="s">
        <v>55</v>
      </c>
      <c r="O17" s="1">
        <f>SUM(O18:O18)</f>
        <v>0</v>
      </c>
      <c r="P17" s="41" t="s">
        <v>55</v>
      </c>
      <c r="AI17" s="12" t="s">
        <v>55</v>
      </c>
      <c r="AS17" s="1">
        <f>SUM(AJ18:AJ18)</f>
        <v>0</v>
      </c>
      <c r="AT17" s="1">
        <f>SUM(AK18:AK18)</f>
        <v>0</v>
      </c>
      <c r="AU17" s="1">
        <f>SUM(AL18:AL18)</f>
        <v>0</v>
      </c>
    </row>
    <row r="18" spans="1:76" x14ac:dyDescent="0.25">
      <c r="A18" s="2" t="s">
        <v>71</v>
      </c>
      <c r="B18" s="3" t="s">
        <v>55</v>
      </c>
      <c r="C18" s="3" t="s">
        <v>72</v>
      </c>
      <c r="D18" s="78" t="s">
        <v>73</v>
      </c>
      <c r="E18" s="75"/>
      <c r="F18" s="3" t="s">
        <v>74</v>
      </c>
      <c r="G18" s="31">
        <v>30</v>
      </c>
      <c r="H18" s="31"/>
      <c r="I18" s="32" t="s">
        <v>62</v>
      </c>
      <c r="J18" s="31">
        <f>G18*AO18</f>
        <v>0</v>
      </c>
      <c r="K18" s="31">
        <f>G18*AP18</f>
        <v>0</v>
      </c>
      <c r="L18" s="31">
        <f>G18*H18</f>
        <v>0</v>
      </c>
      <c r="M18" s="31">
        <f>L18*(1+BW18/100)</f>
        <v>0</v>
      </c>
      <c r="N18" s="31">
        <v>0</v>
      </c>
      <c r="O18" s="31">
        <f>G18*N18</f>
        <v>0</v>
      </c>
      <c r="P18" s="33" t="s">
        <v>75</v>
      </c>
      <c r="Z18" s="31">
        <f>IF(AQ18="5",BJ18,0)</f>
        <v>0</v>
      </c>
      <c r="AB18" s="31">
        <f>IF(AQ18="1",BH18,0)</f>
        <v>0</v>
      </c>
      <c r="AC18" s="31">
        <f>IF(AQ18="1",BI18,0)</f>
        <v>0</v>
      </c>
      <c r="AD18" s="31">
        <f>IF(AQ18="7",BH18,0)</f>
        <v>0</v>
      </c>
      <c r="AE18" s="31">
        <f>IF(AQ18="7",BI18,0)</f>
        <v>0</v>
      </c>
      <c r="AF18" s="31">
        <f>IF(AQ18="2",BH18,0)</f>
        <v>0</v>
      </c>
      <c r="AG18" s="31">
        <f>IF(AQ18="2",BI18,0)</f>
        <v>0</v>
      </c>
      <c r="AH18" s="31">
        <f>IF(AQ18="0",BJ18,0)</f>
        <v>0</v>
      </c>
      <c r="AI18" s="12" t="s">
        <v>55</v>
      </c>
      <c r="AJ18" s="31">
        <f>IF(AN18=0,L18,0)</f>
        <v>0</v>
      </c>
      <c r="AK18" s="31">
        <f>IF(AN18=12,L18,0)</f>
        <v>0</v>
      </c>
      <c r="AL18" s="31">
        <f>IF(AN18=21,L18,0)</f>
        <v>0</v>
      </c>
      <c r="AN18" s="31">
        <v>21</v>
      </c>
      <c r="AO18" s="31">
        <f>H18*0</f>
        <v>0</v>
      </c>
      <c r="AP18" s="31">
        <f>H18*(1-0)</f>
        <v>0</v>
      </c>
      <c r="AQ18" s="32" t="s">
        <v>58</v>
      </c>
      <c r="AV18" s="31">
        <f>AW18+AX18</f>
        <v>0</v>
      </c>
      <c r="AW18" s="31">
        <f>G18*AO18</f>
        <v>0</v>
      </c>
      <c r="AX18" s="31">
        <f>G18*AP18</f>
        <v>0</v>
      </c>
      <c r="AY18" s="32" t="s">
        <v>76</v>
      </c>
      <c r="AZ18" s="32" t="s">
        <v>77</v>
      </c>
      <c r="BA18" s="12" t="s">
        <v>65</v>
      </c>
      <c r="BC18" s="31">
        <f>AW18+AX18</f>
        <v>0</v>
      </c>
      <c r="BD18" s="31">
        <f>H18/(100-BE18)*100</f>
        <v>0</v>
      </c>
      <c r="BE18" s="31">
        <v>0</v>
      </c>
      <c r="BF18" s="31">
        <f>O18</f>
        <v>0</v>
      </c>
      <c r="BH18" s="31">
        <f>G18*AO18</f>
        <v>0</v>
      </c>
      <c r="BI18" s="31">
        <f>G18*AP18</f>
        <v>0</v>
      </c>
      <c r="BJ18" s="31">
        <f>G18*H18</f>
        <v>0</v>
      </c>
      <c r="BK18" s="31"/>
      <c r="BL18" s="31">
        <v>11</v>
      </c>
      <c r="BW18" s="31" t="str">
        <f>I18</f>
        <v>21</v>
      </c>
      <c r="BX18" s="4" t="s">
        <v>73</v>
      </c>
    </row>
    <row r="19" spans="1:76" x14ac:dyDescent="0.25">
      <c r="A19" s="34"/>
      <c r="D19" s="35" t="s">
        <v>78</v>
      </c>
      <c r="E19" s="35" t="s">
        <v>55</v>
      </c>
      <c r="G19" s="36">
        <v>30</v>
      </c>
      <c r="P19" s="37"/>
    </row>
    <row r="20" spans="1:76" x14ac:dyDescent="0.25">
      <c r="A20" s="38" t="s">
        <v>55</v>
      </c>
      <c r="B20" s="39" t="s">
        <v>55</v>
      </c>
      <c r="C20" s="39" t="s">
        <v>79</v>
      </c>
      <c r="D20" s="136" t="s">
        <v>80</v>
      </c>
      <c r="E20" s="137"/>
      <c r="F20" s="40" t="s">
        <v>3</v>
      </c>
      <c r="G20" s="40" t="s">
        <v>3</v>
      </c>
      <c r="H20" s="40"/>
      <c r="I20" s="40" t="s">
        <v>3</v>
      </c>
      <c r="J20" s="1">
        <f>SUM(J21:J21)</f>
        <v>0</v>
      </c>
      <c r="K20" s="1">
        <f>SUM(K21:K21)</f>
        <v>0</v>
      </c>
      <c r="L20" s="1">
        <f>SUM(L21:L21)</f>
        <v>0</v>
      </c>
      <c r="M20" s="1">
        <f>SUM(M21:M21)</f>
        <v>0</v>
      </c>
      <c r="N20" s="12" t="s">
        <v>55</v>
      </c>
      <c r="O20" s="1">
        <f>SUM(O21:O21)</f>
        <v>0</v>
      </c>
      <c r="P20" s="41" t="s">
        <v>55</v>
      </c>
      <c r="AI20" s="12" t="s">
        <v>55</v>
      </c>
      <c r="AS20" s="1">
        <f>SUM(AJ21:AJ21)</f>
        <v>0</v>
      </c>
      <c r="AT20" s="1">
        <f>SUM(AK21:AK21)</f>
        <v>0</v>
      </c>
      <c r="AU20" s="1">
        <f>SUM(AL21:AL21)</f>
        <v>0</v>
      </c>
    </row>
    <row r="21" spans="1:76" x14ac:dyDescent="0.25">
      <c r="A21" s="2" t="s">
        <v>81</v>
      </c>
      <c r="B21" s="3" t="s">
        <v>55</v>
      </c>
      <c r="C21" s="3" t="s">
        <v>82</v>
      </c>
      <c r="D21" s="78" t="s">
        <v>83</v>
      </c>
      <c r="E21" s="75"/>
      <c r="F21" s="3" t="s">
        <v>84</v>
      </c>
      <c r="G21" s="31">
        <v>68.849999999999994</v>
      </c>
      <c r="H21" s="31"/>
      <c r="I21" s="32" t="s">
        <v>62</v>
      </c>
      <c r="J21" s="31">
        <f>G21*AO21</f>
        <v>0</v>
      </c>
      <c r="K21" s="31">
        <f>G21*AP21</f>
        <v>0</v>
      </c>
      <c r="L21" s="31">
        <f>G21*H21</f>
        <v>0</v>
      </c>
      <c r="M21" s="31">
        <f>L21*(1+BW21/100)</f>
        <v>0</v>
      </c>
      <c r="N21" s="31">
        <v>0</v>
      </c>
      <c r="O21" s="31">
        <f>G21*N21</f>
        <v>0</v>
      </c>
      <c r="P21" s="33" t="s">
        <v>75</v>
      </c>
      <c r="Z21" s="31">
        <f>IF(AQ21="5",BJ21,0)</f>
        <v>0</v>
      </c>
      <c r="AB21" s="31">
        <f>IF(AQ21="1",BH21,0)</f>
        <v>0</v>
      </c>
      <c r="AC21" s="31">
        <f>IF(AQ21="1",BI21,0)</f>
        <v>0</v>
      </c>
      <c r="AD21" s="31">
        <f>IF(AQ21="7",BH21,0)</f>
        <v>0</v>
      </c>
      <c r="AE21" s="31">
        <f>IF(AQ21="7",BI21,0)</f>
        <v>0</v>
      </c>
      <c r="AF21" s="31">
        <f>IF(AQ21="2",BH21,0)</f>
        <v>0</v>
      </c>
      <c r="AG21" s="31">
        <f>IF(AQ21="2",BI21,0)</f>
        <v>0</v>
      </c>
      <c r="AH21" s="31">
        <f>IF(AQ21="0",BJ21,0)</f>
        <v>0</v>
      </c>
      <c r="AI21" s="12" t="s">
        <v>55</v>
      </c>
      <c r="AJ21" s="31">
        <f>IF(AN21=0,L21,0)</f>
        <v>0</v>
      </c>
      <c r="AK21" s="31">
        <f>IF(AN21=12,L21,0)</f>
        <v>0</v>
      </c>
      <c r="AL21" s="31">
        <f>IF(AN21=21,L21,0)</f>
        <v>0</v>
      </c>
      <c r="AN21" s="31">
        <v>21</v>
      </c>
      <c r="AO21" s="31">
        <f>H21*0</f>
        <v>0</v>
      </c>
      <c r="AP21" s="31">
        <f>H21*(1-0)</f>
        <v>0</v>
      </c>
      <c r="AQ21" s="32" t="s">
        <v>58</v>
      </c>
      <c r="AV21" s="31">
        <f>AW21+AX21</f>
        <v>0</v>
      </c>
      <c r="AW21" s="31">
        <f>G21*AO21</f>
        <v>0</v>
      </c>
      <c r="AX21" s="31">
        <f>G21*AP21</f>
        <v>0</v>
      </c>
      <c r="AY21" s="32" t="s">
        <v>85</v>
      </c>
      <c r="AZ21" s="32" t="s">
        <v>77</v>
      </c>
      <c r="BA21" s="12" t="s">
        <v>65</v>
      </c>
      <c r="BC21" s="31">
        <f>AW21+AX21</f>
        <v>0</v>
      </c>
      <c r="BD21" s="31">
        <f>H21/(100-BE21)*100</f>
        <v>0</v>
      </c>
      <c r="BE21" s="31">
        <v>0</v>
      </c>
      <c r="BF21" s="31">
        <f>O21</f>
        <v>0</v>
      </c>
      <c r="BH21" s="31">
        <f>G21*AO21</f>
        <v>0</v>
      </c>
      <c r="BI21" s="31">
        <f>G21*AP21</f>
        <v>0</v>
      </c>
      <c r="BJ21" s="31">
        <f>G21*H21</f>
        <v>0</v>
      </c>
      <c r="BK21" s="31"/>
      <c r="BL21" s="31">
        <v>13</v>
      </c>
      <c r="BW21" s="31" t="str">
        <f>I21</f>
        <v>21</v>
      </c>
      <c r="BX21" s="4" t="s">
        <v>83</v>
      </c>
    </row>
    <row r="22" spans="1:76" x14ac:dyDescent="0.25">
      <c r="A22" s="34"/>
      <c r="D22" s="35" t="s">
        <v>86</v>
      </c>
      <c r="E22" s="35" t="s">
        <v>55</v>
      </c>
      <c r="G22" s="36">
        <v>68.849999999999994</v>
      </c>
      <c r="P22" s="37"/>
    </row>
    <row r="23" spans="1:76" x14ac:dyDescent="0.25">
      <c r="A23" s="38" t="s">
        <v>55</v>
      </c>
      <c r="B23" s="39" t="s">
        <v>55</v>
      </c>
      <c r="C23" s="39" t="s">
        <v>87</v>
      </c>
      <c r="D23" s="136" t="s">
        <v>88</v>
      </c>
      <c r="E23" s="137"/>
      <c r="F23" s="40" t="s">
        <v>3</v>
      </c>
      <c r="G23" s="40" t="s">
        <v>3</v>
      </c>
      <c r="H23" s="40"/>
      <c r="I23" s="40" t="s">
        <v>3</v>
      </c>
      <c r="J23" s="1">
        <f>SUM(J24:J28)</f>
        <v>0</v>
      </c>
      <c r="K23" s="1">
        <f>SUM(K24:K28)</f>
        <v>0</v>
      </c>
      <c r="L23" s="1">
        <f>SUM(L24:L28)</f>
        <v>0</v>
      </c>
      <c r="M23" s="1">
        <f>SUM(M24:M28)</f>
        <v>0</v>
      </c>
      <c r="N23" s="12" t="s">
        <v>55</v>
      </c>
      <c r="O23" s="1">
        <f>SUM(O24:O28)</f>
        <v>0.14993999999999999</v>
      </c>
      <c r="P23" s="41" t="s">
        <v>55</v>
      </c>
      <c r="AI23" s="12" t="s">
        <v>55</v>
      </c>
      <c r="AS23" s="1">
        <f>SUM(AJ24:AJ28)</f>
        <v>0</v>
      </c>
      <c r="AT23" s="1">
        <f>SUM(AK24:AK28)</f>
        <v>0</v>
      </c>
      <c r="AU23" s="1">
        <f>SUM(AL24:AL28)</f>
        <v>0</v>
      </c>
    </row>
    <row r="24" spans="1:76" x14ac:dyDescent="0.25">
      <c r="A24" s="2" t="s">
        <v>89</v>
      </c>
      <c r="B24" s="3" t="s">
        <v>55</v>
      </c>
      <c r="C24" s="3" t="s">
        <v>90</v>
      </c>
      <c r="D24" s="78" t="s">
        <v>91</v>
      </c>
      <c r="E24" s="75"/>
      <c r="F24" s="3" t="s">
        <v>92</v>
      </c>
      <c r="G24" s="31">
        <v>153</v>
      </c>
      <c r="H24" s="31"/>
      <c r="I24" s="32" t="s">
        <v>62</v>
      </c>
      <c r="J24" s="31">
        <f>G24*AO24</f>
        <v>0</v>
      </c>
      <c r="K24" s="31">
        <f>G24*AP24</f>
        <v>0</v>
      </c>
      <c r="L24" s="31">
        <f>G24*H24</f>
        <v>0</v>
      </c>
      <c r="M24" s="31">
        <f>L24*(1+BW24/100)</f>
        <v>0</v>
      </c>
      <c r="N24" s="31">
        <v>9.7999999999999997E-4</v>
      </c>
      <c r="O24" s="31">
        <f>G24*N24</f>
        <v>0.14993999999999999</v>
      </c>
      <c r="P24" s="33" t="s">
        <v>75</v>
      </c>
      <c r="Z24" s="31">
        <f>IF(AQ24="5",BJ24,0)</f>
        <v>0</v>
      </c>
      <c r="AB24" s="31">
        <f>IF(AQ24="1",BH24,0)</f>
        <v>0</v>
      </c>
      <c r="AC24" s="31">
        <f>IF(AQ24="1",BI24,0)</f>
        <v>0</v>
      </c>
      <c r="AD24" s="31">
        <f>IF(AQ24="7",BH24,0)</f>
        <v>0</v>
      </c>
      <c r="AE24" s="31">
        <f>IF(AQ24="7",BI24,0)</f>
        <v>0</v>
      </c>
      <c r="AF24" s="31">
        <f>IF(AQ24="2",BH24,0)</f>
        <v>0</v>
      </c>
      <c r="AG24" s="31">
        <f>IF(AQ24="2",BI24,0)</f>
        <v>0</v>
      </c>
      <c r="AH24" s="31">
        <f>IF(AQ24="0",BJ24,0)</f>
        <v>0</v>
      </c>
      <c r="AI24" s="12" t="s">
        <v>55</v>
      </c>
      <c r="AJ24" s="31">
        <f>IF(AN24=0,L24,0)</f>
        <v>0</v>
      </c>
      <c r="AK24" s="31">
        <f>IF(AN24=12,L24,0)</f>
        <v>0</v>
      </c>
      <c r="AL24" s="31">
        <f>IF(AN24=21,L24,0)</f>
        <v>0</v>
      </c>
      <c r="AN24" s="31">
        <v>21</v>
      </c>
      <c r="AO24" s="31">
        <f>H24*0.091290323</f>
        <v>0</v>
      </c>
      <c r="AP24" s="31">
        <f>H24*(1-0.091290323)</f>
        <v>0</v>
      </c>
      <c r="AQ24" s="32" t="s">
        <v>58</v>
      </c>
      <c r="AV24" s="31">
        <f>AW24+AX24</f>
        <v>0</v>
      </c>
      <c r="AW24" s="31">
        <f>G24*AO24</f>
        <v>0</v>
      </c>
      <c r="AX24" s="31">
        <f>G24*AP24</f>
        <v>0</v>
      </c>
      <c r="AY24" s="32" t="s">
        <v>93</v>
      </c>
      <c r="AZ24" s="32" t="s">
        <v>77</v>
      </c>
      <c r="BA24" s="12" t="s">
        <v>65</v>
      </c>
      <c r="BC24" s="31">
        <f>AW24+AX24</f>
        <v>0</v>
      </c>
      <c r="BD24" s="31">
        <f>H24/(100-BE24)*100</f>
        <v>0</v>
      </c>
      <c r="BE24" s="31">
        <v>0</v>
      </c>
      <c r="BF24" s="31">
        <f>O24</f>
        <v>0.14993999999999999</v>
      </c>
      <c r="BH24" s="31">
        <f>G24*AO24</f>
        <v>0</v>
      </c>
      <c r="BI24" s="31">
        <f>G24*AP24</f>
        <v>0</v>
      </c>
      <c r="BJ24" s="31">
        <f>G24*H24</f>
        <v>0</v>
      </c>
      <c r="BK24" s="31"/>
      <c r="BL24" s="31">
        <v>15</v>
      </c>
      <c r="BW24" s="31" t="str">
        <f>I24</f>
        <v>21</v>
      </c>
      <c r="BX24" s="4" t="s">
        <v>91</v>
      </c>
    </row>
    <row r="25" spans="1:76" x14ac:dyDescent="0.25">
      <c r="A25" s="34"/>
      <c r="D25" s="35" t="s">
        <v>94</v>
      </c>
      <c r="E25" s="35" t="s">
        <v>55</v>
      </c>
      <c r="G25" s="36">
        <v>153</v>
      </c>
      <c r="P25" s="37"/>
    </row>
    <row r="26" spans="1:76" x14ac:dyDescent="0.25">
      <c r="A26" s="2" t="s">
        <v>95</v>
      </c>
      <c r="B26" s="3" t="s">
        <v>55</v>
      </c>
      <c r="C26" s="3" t="s">
        <v>96</v>
      </c>
      <c r="D26" s="78" t="s">
        <v>97</v>
      </c>
      <c r="E26" s="75"/>
      <c r="F26" s="3" t="s">
        <v>92</v>
      </c>
      <c r="G26" s="31">
        <v>153</v>
      </c>
      <c r="H26" s="31"/>
      <c r="I26" s="32" t="s">
        <v>62</v>
      </c>
      <c r="J26" s="31">
        <f>G26*AO26</f>
        <v>0</v>
      </c>
      <c r="K26" s="31">
        <f>G26*AP26</f>
        <v>0</v>
      </c>
      <c r="L26" s="31">
        <f>G26*H26</f>
        <v>0</v>
      </c>
      <c r="M26" s="31">
        <f>L26*(1+BW26/100)</f>
        <v>0</v>
      </c>
      <c r="N26" s="31">
        <v>0</v>
      </c>
      <c r="O26" s="31">
        <f>G26*N26</f>
        <v>0</v>
      </c>
      <c r="P26" s="33" t="s">
        <v>75</v>
      </c>
      <c r="Z26" s="31">
        <f>IF(AQ26="5",BJ26,0)</f>
        <v>0</v>
      </c>
      <c r="AB26" s="31">
        <f>IF(AQ26="1",BH26,0)</f>
        <v>0</v>
      </c>
      <c r="AC26" s="31">
        <f>IF(AQ26="1",BI26,0)</f>
        <v>0</v>
      </c>
      <c r="AD26" s="31">
        <f>IF(AQ26="7",BH26,0)</f>
        <v>0</v>
      </c>
      <c r="AE26" s="31">
        <f>IF(AQ26="7",BI26,0)</f>
        <v>0</v>
      </c>
      <c r="AF26" s="31">
        <f>IF(AQ26="2",BH26,0)</f>
        <v>0</v>
      </c>
      <c r="AG26" s="31">
        <f>IF(AQ26="2",BI26,0)</f>
        <v>0</v>
      </c>
      <c r="AH26" s="31">
        <f>IF(AQ26="0",BJ26,0)</f>
        <v>0</v>
      </c>
      <c r="AI26" s="12" t="s">
        <v>55</v>
      </c>
      <c r="AJ26" s="31">
        <f>IF(AN26=0,L26,0)</f>
        <v>0</v>
      </c>
      <c r="AK26" s="31">
        <f>IF(AN26=12,L26,0)</f>
        <v>0</v>
      </c>
      <c r="AL26" s="31">
        <f>IF(AN26=21,L26,0)</f>
        <v>0</v>
      </c>
      <c r="AN26" s="31">
        <v>21</v>
      </c>
      <c r="AO26" s="31">
        <f>H26*0</f>
        <v>0</v>
      </c>
      <c r="AP26" s="31">
        <f>H26*(1-0)</f>
        <v>0</v>
      </c>
      <c r="AQ26" s="32" t="s">
        <v>58</v>
      </c>
      <c r="AV26" s="31">
        <f>AW26+AX26</f>
        <v>0</v>
      </c>
      <c r="AW26" s="31">
        <f>G26*AO26</f>
        <v>0</v>
      </c>
      <c r="AX26" s="31">
        <f>G26*AP26</f>
        <v>0</v>
      </c>
      <c r="AY26" s="32" t="s">
        <v>93</v>
      </c>
      <c r="AZ26" s="32" t="s">
        <v>77</v>
      </c>
      <c r="BA26" s="12" t="s">
        <v>65</v>
      </c>
      <c r="BC26" s="31">
        <f>AW26+AX26</f>
        <v>0</v>
      </c>
      <c r="BD26" s="31">
        <f>H26/(100-BE26)*100</f>
        <v>0</v>
      </c>
      <c r="BE26" s="31">
        <v>0</v>
      </c>
      <c r="BF26" s="31">
        <f>O26</f>
        <v>0</v>
      </c>
      <c r="BH26" s="31">
        <f>G26*AO26</f>
        <v>0</v>
      </c>
      <c r="BI26" s="31">
        <f>G26*AP26</f>
        <v>0</v>
      </c>
      <c r="BJ26" s="31">
        <f>G26*H26</f>
        <v>0</v>
      </c>
      <c r="BK26" s="31"/>
      <c r="BL26" s="31">
        <v>15</v>
      </c>
      <c r="BW26" s="31" t="str">
        <f>I26</f>
        <v>21</v>
      </c>
      <c r="BX26" s="4" t="s">
        <v>97</v>
      </c>
    </row>
    <row r="27" spans="1:76" x14ac:dyDescent="0.25">
      <c r="A27" s="34"/>
      <c r="D27" s="35" t="s">
        <v>94</v>
      </c>
      <c r="E27" s="35" t="s">
        <v>55</v>
      </c>
      <c r="G27" s="36">
        <v>153</v>
      </c>
      <c r="P27" s="37"/>
    </row>
    <row r="28" spans="1:76" x14ac:dyDescent="0.25">
      <c r="A28" s="2" t="s">
        <v>98</v>
      </c>
      <c r="B28" s="3" t="s">
        <v>55</v>
      </c>
      <c r="C28" s="3" t="s">
        <v>99</v>
      </c>
      <c r="D28" s="78" t="s">
        <v>100</v>
      </c>
      <c r="E28" s="75"/>
      <c r="F28" s="3" t="s">
        <v>84</v>
      </c>
      <c r="G28" s="31">
        <v>68.849999999999994</v>
      </c>
      <c r="H28" s="31"/>
      <c r="I28" s="32" t="s">
        <v>62</v>
      </c>
      <c r="J28" s="31">
        <f>G28*AO28</f>
        <v>0</v>
      </c>
      <c r="K28" s="31">
        <f>G28*AP28</f>
        <v>0</v>
      </c>
      <c r="L28" s="31">
        <f>G28*H28</f>
        <v>0</v>
      </c>
      <c r="M28" s="31">
        <f>L28*(1+BW28/100)</f>
        <v>0</v>
      </c>
      <c r="N28" s="31">
        <v>0</v>
      </c>
      <c r="O28" s="31">
        <f>G28*N28</f>
        <v>0</v>
      </c>
      <c r="P28" s="33" t="s">
        <v>75</v>
      </c>
      <c r="Z28" s="31">
        <f>IF(AQ28="5",BJ28,0)</f>
        <v>0</v>
      </c>
      <c r="AB28" s="31">
        <f>IF(AQ28="1",BH28,0)</f>
        <v>0</v>
      </c>
      <c r="AC28" s="31">
        <f>IF(AQ28="1",BI28,0)</f>
        <v>0</v>
      </c>
      <c r="AD28" s="31">
        <f>IF(AQ28="7",BH28,0)</f>
        <v>0</v>
      </c>
      <c r="AE28" s="31">
        <f>IF(AQ28="7",BI28,0)</f>
        <v>0</v>
      </c>
      <c r="AF28" s="31">
        <f>IF(AQ28="2",BH28,0)</f>
        <v>0</v>
      </c>
      <c r="AG28" s="31">
        <f>IF(AQ28="2",BI28,0)</f>
        <v>0</v>
      </c>
      <c r="AH28" s="31">
        <f>IF(AQ28="0",BJ28,0)</f>
        <v>0</v>
      </c>
      <c r="AI28" s="12" t="s">
        <v>55</v>
      </c>
      <c r="AJ28" s="31">
        <f>IF(AN28=0,L28,0)</f>
        <v>0</v>
      </c>
      <c r="AK28" s="31">
        <f>IF(AN28=12,L28,0)</f>
        <v>0</v>
      </c>
      <c r="AL28" s="31">
        <f>IF(AN28=21,L28,0)</f>
        <v>0</v>
      </c>
      <c r="AN28" s="31">
        <v>21</v>
      </c>
      <c r="AO28" s="31">
        <f>H28*0</f>
        <v>0</v>
      </c>
      <c r="AP28" s="31">
        <f>H28*(1-0)</f>
        <v>0</v>
      </c>
      <c r="AQ28" s="32" t="s">
        <v>58</v>
      </c>
      <c r="AV28" s="31">
        <f>AW28+AX28</f>
        <v>0</v>
      </c>
      <c r="AW28" s="31">
        <f>G28*AO28</f>
        <v>0</v>
      </c>
      <c r="AX28" s="31">
        <f>G28*AP28</f>
        <v>0</v>
      </c>
      <c r="AY28" s="32" t="s">
        <v>93</v>
      </c>
      <c r="AZ28" s="32" t="s">
        <v>77</v>
      </c>
      <c r="BA28" s="12" t="s">
        <v>65</v>
      </c>
      <c r="BC28" s="31">
        <f>AW28+AX28</f>
        <v>0</v>
      </c>
      <c r="BD28" s="31">
        <f>H28/(100-BE28)*100</f>
        <v>0</v>
      </c>
      <c r="BE28" s="31">
        <v>0</v>
      </c>
      <c r="BF28" s="31">
        <f>O28</f>
        <v>0</v>
      </c>
      <c r="BH28" s="31">
        <f>G28*AO28</f>
        <v>0</v>
      </c>
      <c r="BI28" s="31">
        <f>G28*AP28</f>
        <v>0</v>
      </c>
      <c r="BJ28" s="31">
        <f>G28*H28</f>
        <v>0</v>
      </c>
      <c r="BK28" s="31"/>
      <c r="BL28" s="31">
        <v>15</v>
      </c>
      <c r="BW28" s="31" t="str">
        <f>I28</f>
        <v>21</v>
      </c>
      <c r="BX28" s="4" t="s">
        <v>100</v>
      </c>
    </row>
    <row r="29" spans="1:76" x14ac:dyDescent="0.25">
      <c r="A29" s="34"/>
      <c r="D29" s="35" t="s">
        <v>86</v>
      </c>
      <c r="E29" s="35" t="s">
        <v>55</v>
      </c>
      <c r="G29" s="36">
        <v>68.849999999999994</v>
      </c>
      <c r="P29" s="37"/>
    </row>
    <row r="30" spans="1:76" x14ac:dyDescent="0.25">
      <c r="A30" s="38" t="s">
        <v>55</v>
      </c>
      <c r="B30" s="39" t="s">
        <v>55</v>
      </c>
      <c r="C30" s="39" t="s">
        <v>101</v>
      </c>
      <c r="D30" s="136" t="s">
        <v>102</v>
      </c>
      <c r="E30" s="137"/>
      <c r="F30" s="40" t="s">
        <v>3</v>
      </c>
      <c r="G30" s="40" t="s">
        <v>3</v>
      </c>
      <c r="H30" s="40"/>
      <c r="I30" s="40" t="s">
        <v>3</v>
      </c>
      <c r="J30" s="1">
        <f>SUM(J31:J35)</f>
        <v>0</v>
      </c>
      <c r="K30" s="1">
        <f>SUM(K31:K35)</f>
        <v>0</v>
      </c>
      <c r="L30" s="1">
        <f>SUM(L31:L35)</f>
        <v>0</v>
      </c>
      <c r="M30" s="1">
        <f>SUM(M31:M35)</f>
        <v>0</v>
      </c>
      <c r="N30" s="12" t="s">
        <v>55</v>
      </c>
      <c r="O30" s="1">
        <f>SUM(O31:O35)</f>
        <v>0</v>
      </c>
      <c r="P30" s="41" t="s">
        <v>55</v>
      </c>
      <c r="AI30" s="12" t="s">
        <v>55</v>
      </c>
      <c r="AS30" s="1">
        <f>SUM(AJ31:AJ35)</f>
        <v>0</v>
      </c>
      <c r="AT30" s="1">
        <f>SUM(AK31:AK35)</f>
        <v>0</v>
      </c>
      <c r="AU30" s="1">
        <f>SUM(AL31:AL35)</f>
        <v>0</v>
      </c>
    </row>
    <row r="31" spans="1:76" x14ac:dyDescent="0.25">
      <c r="A31" s="2" t="s">
        <v>103</v>
      </c>
      <c r="B31" s="3" t="s">
        <v>55</v>
      </c>
      <c r="C31" s="3" t="s">
        <v>104</v>
      </c>
      <c r="D31" s="78" t="s">
        <v>105</v>
      </c>
      <c r="E31" s="75"/>
      <c r="F31" s="3" t="s">
        <v>84</v>
      </c>
      <c r="G31" s="31">
        <v>68.849999999999994</v>
      </c>
      <c r="H31" s="31"/>
      <c r="I31" s="32" t="s">
        <v>62</v>
      </c>
      <c r="J31" s="31">
        <f>G31*AO31</f>
        <v>0</v>
      </c>
      <c r="K31" s="31">
        <f>G31*AP31</f>
        <v>0</v>
      </c>
      <c r="L31" s="31">
        <f>G31*H31</f>
        <v>0</v>
      </c>
      <c r="M31" s="31">
        <f>L31*(1+BW31/100)</f>
        <v>0</v>
      </c>
      <c r="N31" s="31">
        <v>0</v>
      </c>
      <c r="O31" s="31">
        <f>G31*N31</f>
        <v>0</v>
      </c>
      <c r="P31" s="33" t="s">
        <v>75</v>
      </c>
      <c r="Z31" s="31">
        <f>IF(AQ31="5",BJ31,0)</f>
        <v>0</v>
      </c>
      <c r="AB31" s="31">
        <f>IF(AQ31="1",BH31,0)</f>
        <v>0</v>
      </c>
      <c r="AC31" s="31">
        <f>IF(AQ31="1",BI31,0)</f>
        <v>0</v>
      </c>
      <c r="AD31" s="31">
        <f>IF(AQ31="7",BH31,0)</f>
        <v>0</v>
      </c>
      <c r="AE31" s="31">
        <f>IF(AQ31="7",BI31,0)</f>
        <v>0</v>
      </c>
      <c r="AF31" s="31">
        <f>IF(AQ31="2",BH31,0)</f>
        <v>0</v>
      </c>
      <c r="AG31" s="31">
        <f>IF(AQ31="2",BI31,0)</f>
        <v>0</v>
      </c>
      <c r="AH31" s="31">
        <f>IF(AQ31="0",BJ31,0)</f>
        <v>0</v>
      </c>
      <c r="AI31" s="12" t="s">
        <v>55</v>
      </c>
      <c r="AJ31" s="31">
        <f>IF(AN31=0,L31,0)</f>
        <v>0</v>
      </c>
      <c r="AK31" s="31">
        <f>IF(AN31=12,L31,0)</f>
        <v>0</v>
      </c>
      <c r="AL31" s="31">
        <f>IF(AN31=21,L31,0)</f>
        <v>0</v>
      </c>
      <c r="AN31" s="31">
        <v>21</v>
      </c>
      <c r="AO31" s="31">
        <f>H31*0</f>
        <v>0</v>
      </c>
      <c r="AP31" s="31">
        <f>H31*(1-0)</f>
        <v>0</v>
      </c>
      <c r="AQ31" s="32" t="s">
        <v>58</v>
      </c>
      <c r="AV31" s="31">
        <f>AW31+AX31</f>
        <v>0</v>
      </c>
      <c r="AW31" s="31">
        <f>G31*AO31</f>
        <v>0</v>
      </c>
      <c r="AX31" s="31">
        <f>G31*AP31</f>
        <v>0</v>
      </c>
      <c r="AY31" s="32" t="s">
        <v>106</v>
      </c>
      <c r="AZ31" s="32" t="s">
        <v>77</v>
      </c>
      <c r="BA31" s="12" t="s">
        <v>65</v>
      </c>
      <c r="BC31" s="31">
        <f>AW31+AX31</f>
        <v>0</v>
      </c>
      <c r="BD31" s="31">
        <f>H31/(100-BE31)*100</f>
        <v>0</v>
      </c>
      <c r="BE31" s="31">
        <v>0</v>
      </c>
      <c r="BF31" s="31">
        <f>O31</f>
        <v>0</v>
      </c>
      <c r="BH31" s="31">
        <f>G31*AO31</f>
        <v>0</v>
      </c>
      <c r="BI31" s="31">
        <f>G31*AP31</f>
        <v>0</v>
      </c>
      <c r="BJ31" s="31">
        <f>G31*H31</f>
        <v>0</v>
      </c>
      <c r="BK31" s="31"/>
      <c r="BL31" s="31">
        <v>16</v>
      </c>
      <c r="BW31" s="31" t="str">
        <f>I31</f>
        <v>21</v>
      </c>
      <c r="BX31" s="4" t="s">
        <v>105</v>
      </c>
    </row>
    <row r="32" spans="1:76" x14ac:dyDescent="0.25">
      <c r="A32" s="34"/>
      <c r="D32" s="35" t="s">
        <v>86</v>
      </c>
      <c r="E32" s="35" t="s">
        <v>55</v>
      </c>
      <c r="G32" s="36">
        <v>68.849999999999994</v>
      </c>
      <c r="P32" s="37"/>
    </row>
    <row r="33" spans="1:76" x14ac:dyDescent="0.25">
      <c r="A33" s="2" t="s">
        <v>107</v>
      </c>
      <c r="B33" s="3" t="s">
        <v>55</v>
      </c>
      <c r="C33" s="3" t="s">
        <v>108</v>
      </c>
      <c r="D33" s="78" t="s">
        <v>109</v>
      </c>
      <c r="E33" s="75"/>
      <c r="F33" s="3" t="s">
        <v>84</v>
      </c>
      <c r="G33" s="31">
        <v>29.835000000000001</v>
      </c>
      <c r="H33" s="31"/>
      <c r="I33" s="32" t="s">
        <v>62</v>
      </c>
      <c r="J33" s="31">
        <f>G33*AO33</f>
        <v>0</v>
      </c>
      <c r="K33" s="31">
        <f>G33*AP33</f>
        <v>0</v>
      </c>
      <c r="L33" s="31">
        <f>G33*H33</f>
        <v>0</v>
      </c>
      <c r="M33" s="31">
        <f>L33*(1+BW33/100)</f>
        <v>0</v>
      </c>
      <c r="N33" s="31">
        <v>0</v>
      </c>
      <c r="O33" s="31">
        <f>G33*N33</f>
        <v>0</v>
      </c>
      <c r="P33" s="33" t="s">
        <v>75</v>
      </c>
      <c r="Z33" s="31">
        <f>IF(AQ33="5",BJ33,0)</f>
        <v>0</v>
      </c>
      <c r="AB33" s="31">
        <f>IF(AQ33="1",BH33,0)</f>
        <v>0</v>
      </c>
      <c r="AC33" s="31">
        <f>IF(AQ33="1",BI33,0)</f>
        <v>0</v>
      </c>
      <c r="AD33" s="31">
        <f>IF(AQ33="7",BH33,0)</f>
        <v>0</v>
      </c>
      <c r="AE33" s="31">
        <f>IF(AQ33="7",BI33,0)</f>
        <v>0</v>
      </c>
      <c r="AF33" s="31">
        <f>IF(AQ33="2",BH33,0)</f>
        <v>0</v>
      </c>
      <c r="AG33" s="31">
        <f>IF(AQ33="2",BI33,0)</f>
        <v>0</v>
      </c>
      <c r="AH33" s="31">
        <f>IF(AQ33="0",BJ33,0)</f>
        <v>0</v>
      </c>
      <c r="AI33" s="12" t="s">
        <v>55</v>
      </c>
      <c r="AJ33" s="31">
        <f>IF(AN33=0,L33,0)</f>
        <v>0</v>
      </c>
      <c r="AK33" s="31">
        <f>IF(AN33=12,L33,0)</f>
        <v>0</v>
      </c>
      <c r="AL33" s="31">
        <f>IF(AN33=21,L33,0)</f>
        <v>0</v>
      </c>
      <c r="AN33" s="31">
        <v>21</v>
      </c>
      <c r="AO33" s="31">
        <f>H33*0</f>
        <v>0</v>
      </c>
      <c r="AP33" s="31">
        <f>H33*(1-0)</f>
        <v>0</v>
      </c>
      <c r="AQ33" s="32" t="s">
        <v>58</v>
      </c>
      <c r="AV33" s="31">
        <f>AW33+AX33</f>
        <v>0</v>
      </c>
      <c r="AW33" s="31">
        <f>G33*AO33</f>
        <v>0</v>
      </c>
      <c r="AX33" s="31">
        <f>G33*AP33</f>
        <v>0</v>
      </c>
      <c r="AY33" s="32" t="s">
        <v>106</v>
      </c>
      <c r="AZ33" s="32" t="s">
        <v>77</v>
      </c>
      <c r="BA33" s="12" t="s">
        <v>65</v>
      </c>
      <c r="BC33" s="31">
        <f>AW33+AX33</f>
        <v>0</v>
      </c>
      <c r="BD33" s="31">
        <f>H33/(100-BE33)*100</f>
        <v>0</v>
      </c>
      <c r="BE33" s="31">
        <v>0</v>
      </c>
      <c r="BF33" s="31">
        <f>O33</f>
        <v>0</v>
      </c>
      <c r="BH33" s="31">
        <f>G33*AO33</f>
        <v>0</v>
      </c>
      <c r="BI33" s="31">
        <f>G33*AP33</f>
        <v>0</v>
      </c>
      <c r="BJ33" s="31">
        <f>G33*H33</f>
        <v>0</v>
      </c>
      <c r="BK33" s="31"/>
      <c r="BL33" s="31">
        <v>16</v>
      </c>
      <c r="BW33" s="31" t="str">
        <f>I33</f>
        <v>21</v>
      </c>
      <c r="BX33" s="4" t="s">
        <v>109</v>
      </c>
    </row>
    <row r="34" spans="1:76" x14ac:dyDescent="0.25">
      <c r="A34" s="34"/>
      <c r="D34" s="35" t="s">
        <v>110</v>
      </c>
      <c r="E34" s="35" t="s">
        <v>55</v>
      </c>
      <c r="G34" s="36">
        <v>0</v>
      </c>
      <c r="P34" s="37"/>
    </row>
    <row r="35" spans="1:76" x14ac:dyDescent="0.25">
      <c r="A35" s="2" t="s">
        <v>111</v>
      </c>
      <c r="B35" s="3" t="s">
        <v>55</v>
      </c>
      <c r="C35" s="3" t="s">
        <v>112</v>
      </c>
      <c r="D35" s="78" t="s">
        <v>113</v>
      </c>
      <c r="E35" s="75"/>
      <c r="F35" s="3" t="s">
        <v>84</v>
      </c>
      <c r="G35" s="31">
        <v>39.015000000000001</v>
      </c>
      <c r="H35" s="31"/>
      <c r="I35" s="32" t="s">
        <v>62</v>
      </c>
      <c r="J35" s="31">
        <f>G35*AO35</f>
        <v>0</v>
      </c>
      <c r="K35" s="31">
        <f>G35*AP35</f>
        <v>0</v>
      </c>
      <c r="L35" s="31">
        <f>G35*H35</f>
        <v>0</v>
      </c>
      <c r="M35" s="31">
        <f>L35*(1+BW35/100)</f>
        <v>0</v>
      </c>
      <c r="N35" s="31">
        <v>0</v>
      </c>
      <c r="O35" s="31">
        <f>G35*N35</f>
        <v>0</v>
      </c>
      <c r="P35" s="33" t="s">
        <v>75</v>
      </c>
      <c r="Z35" s="31">
        <f>IF(AQ35="5",BJ35,0)</f>
        <v>0</v>
      </c>
      <c r="AB35" s="31">
        <f>IF(AQ35="1",BH35,0)</f>
        <v>0</v>
      </c>
      <c r="AC35" s="31">
        <f>IF(AQ35="1",BI35,0)</f>
        <v>0</v>
      </c>
      <c r="AD35" s="31">
        <f>IF(AQ35="7",BH35,0)</f>
        <v>0</v>
      </c>
      <c r="AE35" s="31">
        <f>IF(AQ35="7",BI35,0)</f>
        <v>0</v>
      </c>
      <c r="AF35" s="31">
        <f>IF(AQ35="2",BH35,0)</f>
        <v>0</v>
      </c>
      <c r="AG35" s="31">
        <f>IF(AQ35="2",BI35,0)</f>
        <v>0</v>
      </c>
      <c r="AH35" s="31">
        <f>IF(AQ35="0",BJ35,0)</f>
        <v>0</v>
      </c>
      <c r="AI35" s="12" t="s">
        <v>55</v>
      </c>
      <c r="AJ35" s="31">
        <f>IF(AN35=0,L35,0)</f>
        <v>0</v>
      </c>
      <c r="AK35" s="31">
        <f>IF(AN35=12,L35,0)</f>
        <v>0</v>
      </c>
      <c r="AL35" s="31">
        <f>IF(AN35=21,L35,0)</f>
        <v>0</v>
      </c>
      <c r="AN35" s="31">
        <v>21</v>
      </c>
      <c r="AO35" s="31">
        <f>H35*0</f>
        <v>0</v>
      </c>
      <c r="AP35" s="31">
        <f>H35*(1-0)</f>
        <v>0</v>
      </c>
      <c r="AQ35" s="32" t="s">
        <v>58</v>
      </c>
      <c r="AV35" s="31">
        <f>AW35+AX35</f>
        <v>0</v>
      </c>
      <c r="AW35" s="31">
        <f>G35*AO35</f>
        <v>0</v>
      </c>
      <c r="AX35" s="31">
        <f>G35*AP35</f>
        <v>0</v>
      </c>
      <c r="AY35" s="32" t="s">
        <v>106</v>
      </c>
      <c r="AZ35" s="32" t="s">
        <v>77</v>
      </c>
      <c r="BA35" s="12" t="s">
        <v>65</v>
      </c>
      <c r="BC35" s="31">
        <f>AW35+AX35</f>
        <v>0</v>
      </c>
      <c r="BD35" s="31">
        <f>H35/(100-BE35)*100</f>
        <v>0</v>
      </c>
      <c r="BE35" s="31">
        <v>0</v>
      </c>
      <c r="BF35" s="31">
        <f>O35</f>
        <v>0</v>
      </c>
      <c r="BH35" s="31">
        <f>G35*AO35</f>
        <v>0</v>
      </c>
      <c r="BI35" s="31">
        <f>G35*AP35</f>
        <v>0</v>
      </c>
      <c r="BJ35" s="31">
        <f>G35*H35</f>
        <v>0</v>
      </c>
      <c r="BK35" s="31"/>
      <c r="BL35" s="31">
        <v>16</v>
      </c>
      <c r="BW35" s="31" t="str">
        <f>I35</f>
        <v>21</v>
      </c>
      <c r="BX35" s="4" t="s">
        <v>113</v>
      </c>
    </row>
    <row r="36" spans="1:76" x14ac:dyDescent="0.25">
      <c r="A36" s="34"/>
      <c r="D36" s="35" t="s">
        <v>114</v>
      </c>
      <c r="E36" s="35" t="s">
        <v>55</v>
      </c>
      <c r="G36" s="36">
        <v>39.015000000000001</v>
      </c>
      <c r="P36" s="37"/>
    </row>
    <row r="37" spans="1:76" x14ac:dyDescent="0.25">
      <c r="A37" s="38" t="s">
        <v>55</v>
      </c>
      <c r="B37" s="39" t="s">
        <v>55</v>
      </c>
      <c r="C37" s="39" t="s">
        <v>115</v>
      </c>
      <c r="D37" s="136" t="s">
        <v>116</v>
      </c>
      <c r="E37" s="137"/>
      <c r="F37" s="40" t="s">
        <v>3</v>
      </c>
      <c r="G37" s="40" t="s">
        <v>3</v>
      </c>
      <c r="H37" s="40"/>
      <c r="I37" s="40" t="s">
        <v>3</v>
      </c>
      <c r="J37" s="1">
        <f>SUM(J38:J42)</f>
        <v>0</v>
      </c>
      <c r="K37" s="1">
        <f>SUM(K38:K42)</f>
        <v>0</v>
      </c>
      <c r="L37" s="1">
        <f>SUM(L38:L42)</f>
        <v>0</v>
      </c>
      <c r="M37" s="1">
        <f>SUM(M38:M42)</f>
        <v>0</v>
      </c>
      <c r="N37" s="12" t="s">
        <v>55</v>
      </c>
      <c r="O37" s="1">
        <f>SUM(O38:O42)</f>
        <v>31.212</v>
      </c>
      <c r="P37" s="41" t="s">
        <v>55</v>
      </c>
      <c r="AI37" s="12" t="s">
        <v>55</v>
      </c>
      <c r="AS37" s="1">
        <f>SUM(AJ38:AJ42)</f>
        <v>0</v>
      </c>
      <c r="AT37" s="1">
        <f>SUM(AK38:AK42)</f>
        <v>0</v>
      </c>
      <c r="AU37" s="1">
        <f>SUM(AL38:AL42)</f>
        <v>0</v>
      </c>
    </row>
    <row r="38" spans="1:76" x14ac:dyDescent="0.25">
      <c r="A38" s="2" t="s">
        <v>69</v>
      </c>
      <c r="B38" s="3" t="s">
        <v>55</v>
      </c>
      <c r="C38" s="3" t="s">
        <v>117</v>
      </c>
      <c r="D38" s="78" t="s">
        <v>118</v>
      </c>
      <c r="E38" s="75"/>
      <c r="F38" s="3" t="s">
        <v>84</v>
      </c>
      <c r="G38" s="31">
        <v>29.835000000000001</v>
      </c>
      <c r="H38" s="31"/>
      <c r="I38" s="32" t="s">
        <v>62</v>
      </c>
      <c r="J38" s="31">
        <f>G38*AO38</f>
        <v>0</v>
      </c>
      <c r="K38" s="31">
        <f>G38*AP38</f>
        <v>0</v>
      </c>
      <c r="L38" s="31">
        <f>G38*H38</f>
        <v>0</v>
      </c>
      <c r="M38" s="31">
        <f>L38*(1+BW38/100)</f>
        <v>0</v>
      </c>
      <c r="N38" s="31">
        <v>0</v>
      </c>
      <c r="O38" s="31">
        <f>G38*N38</f>
        <v>0</v>
      </c>
      <c r="P38" s="33" t="s">
        <v>75</v>
      </c>
      <c r="Z38" s="31">
        <f>IF(AQ38="5",BJ38,0)</f>
        <v>0</v>
      </c>
      <c r="AB38" s="31">
        <f>IF(AQ38="1",BH38,0)</f>
        <v>0</v>
      </c>
      <c r="AC38" s="31">
        <f>IF(AQ38="1",BI38,0)</f>
        <v>0</v>
      </c>
      <c r="AD38" s="31">
        <f>IF(AQ38="7",BH38,0)</f>
        <v>0</v>
      </c>
      <c r="AE38" s="31">
        <f>IF(AQ38="7",BI38,0)</f>
        <v>0</v>
      </c>
      <c r="AF38" s="31">
        <f>IF(AQ38="2",BH38,0)</f>
        <v>0</v>
      </c>
      <c r="AG38" s="31">
        <f>IF(AQ38="2",BI38,0)</f>
        <v>0</v>
      </c>
      <c r="AH38" s="31">
        <f>IF(AQ38="0",BJ38,0)</f>
        <v>0</v>
      </c>
      <c r="AI38" s="12" t="s">
        <v>55</v>
      </c>
      <c r="AJ38" s="31">
        <f>IF(AN38=0,L38,0)</f>
        <v>0</v>
      </c>
      <c r="AK38" s="31">
        <f>IF(AN38=12,L38,0)</f>
        <v>0</v>
      </c>
      <c r="AL38" s="31">
        <f>IF(AN38=21,L38,0)</f>
        <v>0</v>
      </c>
      <c r="AN38" s="31">
        <v>21</v>
      </c>
      <c r="AO38" s="31">
        <f>H38*0</f>
        <v>0</v>
      </c>
      <c r="AP38" s="31">
        <f>H38*(1-0)</f>
        <v>0</v>
      </c>
      <c r="AQ38" s="32" t="s">
        <v>58</v>
      </c>
      <c r="AV38" s="31">
        <f>AW38+AX38</f>
        <v>0</v>
      </c>
      <c r="AW38" s="31">
        <f>G38*AO38</f>
        <v>0</v>
      </c>
      <c r="AX38" s="31">
        <f>G38*AP38</f>
        <v>0</v>
      </c>
      <c r="AY38" s="32" t="s">
        <v>119</v>
      </c>
      <c r="AZ38" s="32" t="s">
        <v>77</v>
      </c>
      <c r="BA38" s="12" t="s">
        <v>65</v>
      </c>
      <c r="BC38" s="31">
        <f>AW38+AX38</f>
        <v>0</v>
      </c>
      <c r="BD38" s="31">
        <f>H38/(100-BE38)*100</f>
        <v>0</v>
      </c>
      <c r="BE38" s="31">
        <v>0</v>
      </c>
      <c r="BF38" s="31">
        <f>O38</f>
        <v>0</v>
      </c>
      <c r="BH38" s="31">
        <f>G38*AO38</f>
        <v>0</v>
      </c>
      <c r="BI38" s="31">
        <f>G38*AP38</f>
        <v>0</v>
      </c>
      <c r="BJ38" s="31">
        <f>G38*H38</f>
        <v>0</v>
      </c>
      <c r="BK38" s="31"/>
      <c r="BL38" s="31">
        <v>17</v>
      </c>
      <c r="BW38" s="31" t="str">
        <f>I38</f>
        <v>21</v>
      </c>
      <c r="BX38" s="4" t="s">
        <v>118</v>
      </c>
    </row>
    <row r="39" spans="1:76" x14ac:dyDescent="0.25">
      <c r="A39" s="34"/>
      <c r="D39" s="35" t="s">
        <v>110</v>
      </c>
      <c r="E39" s="35" t="s">
        <v>55</v>
      </c>
      <c r="G39" s="36">
        <v>0</v>
      </c>
      <c r="P39" s="37"/>
    </row>
    <row r="40" spans="1:76" x14ac:dyDescent="0.25">
      <c r="A40" s="2" t="s">
        <v>120</v>
      </c>
      <c r="B40" s="3" t="s">
        <v>55</v>
      </c>
      <c r="C40" s="3" t="s">
        <v>121</v>
      </c>
      <c r="D40" s="78" t="s">
        <v>122</v>
      </c>
      <c r="E40" s="75"/>
      <c r="F40" s="3" t="s">
        <v>84</v>
      </c>
      <c r="G40" s="31">
        <v>39.015000000000001</v>
      </c>
      <c r="H40" s="31"/>
      <c r="I40" s="32" t="s">
        <v>62</v>
      </c>
      <c r="J40" s="31">
        <f>G40*AO40</f>
        <v>0</v>
      </c>
      <c r="K40" s="31">
        <f>G40*AP40</f>
        <v>0</v>
      </c>
      <c r="L40" s="31">
        <f>G40*H40</f>
        <v>0</v>
      </c>
      <c r="M40" s="31">
        <f>L40*(1+BW40/100)</f>
        <v>0</v>
      </c>
      <c r="N40" s="31">
        <v>0</v>
      </c>
      <c r="O40" s="31">
        <f>G40*N40</f>
        <v>0</v>
      </c>
      <c r="P40" s="33" t="s">
        <v>75</v>
      </c>
      <c r="Z40" s="31">
        <f>IF(AQ40="5",BJ40,0)</f>
        <v>0</v>
      </c>
      <c r="AB40" s="31">
        <f>IF(AQ40="1",BH40,0)</f>
        <v>0</v>
      </c>
      <c r="AC40" s="31">
        <f>IF(AQ40="1",BI40,0)</f>
        <v>0</v>
      </c>
      <c r="AD40" s="31">
        <f>IF(AQ40="7",BH40,0)</f>
        <v>0</v>
      </c>
      <c r="AE40" s="31">
        <f>IF(AQ40="7",BI40,0)</f>
        <v>0</v>
      </c>
      <c r="AF40" s="31">
        <f>IF(AQ40="2",BH40,0)</f>
        <v>0</v>
      </c>
      <c r="AG40" s="31">
        <f>IF(AQ40="2",BI40,0)</f>
        <v>0</v>
      </c>
      <c r="AH40" s="31">
        <f>IF(AQ40="0",BJ40,0)</f>
        <v>0</v>
      </c>
      <c r="AI40" s="12" t="s">
        <v>55</v>
      </c>
      <c r="AJ40" s="31">
        <f>IF(AN40=0,L40,0)</f>
        <v>0</v>
      </c>
      <c r="AK40" s="31">
        <f>IF(AN40=12,L40,0)</f>
        <v>0</v>
      </c>
      <c r="AL40" s="31">
        <f>IF(AN40=21,L40,0)</f>
        <v>0</v>
      </c>
      <c r="AN40" s="31">
        <v>21</v>
      </c>
      <c r="AO40" s="31">
        <f>H40*0</f>
        <v>0</v>
      </c>
      <c r="AP40" s="31">
        <f>H40*(1-0)</f>
        <v>0</v>
      </c>
      <c r="AQ40" s="32" t="s">
        <v>58</v>
      </c>
      <c r="AV40" s="31">
        <f>AW40+AX40</f>
        <v>0</v>
      </c>
      <c r="AW40" s="31">
        <f>G40*AO40</f>
        <v>0</v>
      </c>
      <c r="AX40" s="31">
        <f>G40*AP40</f>
        <v>0</v>
      </c>
      <c r="AY40" s="32" t="s">
        <v>119</v>
      </c>
      <c r="AZ40" s="32" t="s">
        <v>77</v>
      </c>
      <c r="BA40" s="12" t="s">
        <v>65</v>
      </c>
      <c r="BC40" s="31">
        <f>AW40+AX40</f>
        <v>0</v>
      </c>
      <c r="BD40" s="31">
        <f>H40/(100-BE40)*100</f>
        <v>0</v>
      </c>
      <c r="BE40" s="31">
        <v>0</v>
      </c>
      <c r="BF40" s="31">
        <f>O40</f>
        <v>0</v>
      </c>
      <c r="BH40" s="31">
        <f>G40*AO40</f>
        <v>0</v>
      </c>
      <c r="BI40" s="31">
        <f>G40*AP40</f>
        <v>0</v>
      </c>
      <c r="BJ40" s="31">
        <f>G40*H40</f>
        <v>0</v>
      </c>
      <c r="BK40" s="31"/>
      <c r="BL40" s="31">
        <v>17</v>
      </c>
      <c r="BW40" s="31" t="str">
        <f>I40</f>
        <v>21</v>
      </c>
      <c r="BX40" s="4" t="s">
        <v>122</v>
      </c>
    </row>
    <row r="41" spans="1:76" x14ac:dyDescent="0.25">
      <c r="A41" s="34"/>
      <c r="D41" s="35" t="s">
        <v>114</v>
      </c>
      <c r="E41" s="35" t="s">
        <v>55</v>
      </c>
      <c r="G41" s="36">
        <v>39.015000000000001</v>
      </c>
      <c r="P41" s="37"/>
    </row>
    <row r="42" spans="1:76" x14ac:dyDescent="0.25">
      <c r="A42" s="2" t="s">
        <v>79</v>
      </c>
      <c r="B42" s="3" t="s">
        <v>55</v>
      </c>
      <c r="C42" s="3" t="s">
        <v>123</v>
      </c>
      <c r="D42" s="78" t="s">
        <v>124</v>
      </c>
      <c r="E42" s="75"/>
      <c r="F42" s="3" t="s">
        <v>84</v>
      </c>
      <c r="G42" s="31">
        <v>18.36</v>
      </c>
      <c r="H42" s="31"/>
      <c r="I42" s="32" t="s">
        <v>62</v>
      </c>
      <c r="J42" s="31">
        <f>G42*AO42</f>
        <v>0</v>
      </c>
      <c r="K42" s="31">
        <f>G42*AP42</f>
        <v>0</v>
      </c>
      <c r="L42" s="31">
        <f>G42*H42</f>
        <v>0</v>
      </c>
      <c r="M42" s="31">
        <f>L42*(1+BW42/100)</f>
        <v>0</v>
      </c>
      <c r="N42" s="31">
        <v>1.7</v>
      </c>
      <c r="O42" s="31">
        <f>G42*N42</f>
        <v>31.212</v>
      </c>
      <c r="P42" s="33" t="s">
        <v>75</v>
      </c>
      <c r="Z42" s="31">
        <f>IF(AQ42="5",BJ42,0)</f>
        <v>0</v>
      </c>
      <c r="AB42" s="31">
        <f>IF(AQ42="1",BH42,0)</f>
        <v>0</v>
      </c>
      <c r="AC42" s="31">
        <f>IF(AQ42="1",BI42,0)</f>
        <v>0</v>
      </c>
      <c r="AD42" s="31">
        <f>IF(AQ42="7",BH42,0)</f>
        <v>0</v>
      </c>
      <c r="AE42" s="31">
        <f>IF(AQ42="7",BI42,0)</f>
        <v>0</v>
      </c>
      <c r="AF42" s="31">
        <f>IF(AQ42="2",BH42,0)</f>
        <v>0</v>
      </c>
      <c r="AG42" s="31">
        <f>IF(AQ42="2",BI42,0)</f>
        <v>0</v>
      </c>
      <c r="AH42" s="31">
        <f>IF(AQ42="0",BJ42,0)</f>
        <v>0</v>
      </c>
      <c r="AI42" s="12" t="s">
        <v>55</v>
      </c>
      <c r="AJ42" s="31">
        <f>IF(AN42=0,L42,0)</f>
        <v>0</v>
      </c>
      <c r="AK42" s="31">
        <f>IF(AN42=12,L42,0)</f>
        <v>0</v>
      </c>
      <c r="AL42" s="31">
        <f>IF(AN42=21,L42,0)</f>
        <v>0</v>
      </c>
      <c r="AN42" s="31">
        <v>21</v>
      </c>
      <c r="AO42" s="31">
        <f>H42*0.512975646</f>
        <v>0</v>
      </c>
      <c r="AP42" s="31">
        <f>H42*(1-0.512975646)</f>
        <v>0</v>
      </c>
      <c r="AQ42" s="32" t="s">
        <v>58</v>
      </c>
      <c r="AV42" s="31">
        <f>AW42+AX42</f>
        <v>0</v>
      </c>
      <c r="AW42" s="31">
        <f>G42*AO42</f>
        <v>0</v>
      </c>
      <c r="AX42" s="31">
        <f>G42*AP42</f>
        <v>0</v>
      </c>
      <c r="AY42" s="32" t="s">
        <v>119</v>
      </c>
      <c r="AZ42" s="32" t="s">
        <v>77</v>
      </c>
      <c r="BA42" s="12" t="s">
        <v>65</v>
      </c>
      <c r="BC42" s="31">
        <f>AW42+AX42</f>
        <v>0</v>
      </c>
      <c r="BD42" s="31">
        <f>H42/(100-BE42)*100</f>
        <v>0</v>
      </c>
      <c r="BE42" s="31">
        <v>0</v>
      </c>
      <c r="BF42" s="31">
        <f>O42</f>
        <v>31.212</v>
      </c>
      <c r="BH42" s="31">
        <f>G42*AO42</f>
        <v>0</v>
      </c>
      <c r="BI42" s="31">
        <f>G42*AP42</f>
        <v>0</v>
      </c>
      <c r="BJ42" s="31">
        <f>G42*H42</f>
        <v>0</v>
      </c>
      <c r="BK42" s="31"/>
      <c r="BL42" s="31">
        <v>17</v>
      </c>
      <c r="BW42" s="31" t="str">
        <f>I42</f>
        <v>21</v>
      </c>
      <c r="BX42" s="4" t="s">
        <v>124</v>
      </c>
    </row>
    <row r="43" spans="1:76" x14ac:dyDescent="0.25">
      <c r="A43" s="34"/>
      <c r="D43" s="35" t="s">
        <v>125</v>
      </c>
      <c r="E43" s="35" t="s">
        <v>55</v>
      </c>
      <c r="G43" s="36">
        <v>18.36</v>
      </c>
      <c r="P43" s="37"/>
    </row>
    <row r="44" spans="1:76" x14ac:dyDescent="0.25">
      <c r="A44" s="38" t="s">
        <v>55</v>
      </c>
      <c r="B44" s="39" t="s">
        <v>55</v>
      </c>
      <c r="C44" s="39" t="s">
        <v>126</v>
      </c>
      <c r="D44" s="136" t="s">
        <v>127</v>
      </c>
      <c r="E44" s="137"/>
      <c r="F44" s="40" t="s">
        <v>3</v>
      </c>
      <c r="G44" s="40" t="s">
        <v>3</v>
      </c>
      <c r="H44" s="40"/>
      <c r="I44" s="40" t="s">
        <v>3</v>
      </c>
      <c r="J44" s="1">
        <f>SUM(J45:J45)</f>
        <v>0</v>
      </c>
      <c r="K44" s="1">
        <f>SUM(K45:K45)</f>
        <v>0</v>
      </c>
      <c r="L44" s="1">
        <f>SUM(L45:L45)</f>
        <v>0</v>
      </c>
      <c r="M44" s="1">
        <f>SUM(M45:M45)</f>
        <v>0</v>
      </c>
      <c r="N44" s="12" t="s">
        <v>55</v>
      </c>
      <c r="O44" s="1">
        <f>SUM(O45:O45)</f>
        <v>0</v>
      </c>
      <c r="P44" s="41" t="s">
        <v>55</v>
      </c>
      <c r="AI44" s="12" t="s">
        <v>55</v>
      </c>
      <c r="AS44" s="1">
        <f>SUM(AJ45:AJ45)</f>
        <v>0</v>
      </c>
      <c r="AT44" s="1">
        <f>SUM(AK45:AK45)</f>
        <v>0</v>
      </c>
      <c r="AU44" s="1">
        <f>SUM(AL45:AL45)</f>
        <v>0</v>
      </c>
    </row>
    <row r="45" spans="1:76" x14ac:dyDescent="0.25">
      <c r="A45" s="2" t="s">
        <v>128</v>
      </c>
      <c r="B45" s="3" t="s">
        <v>55</v>
      </c>
      <c r="C45" s="3" t="s">
        <v>129</v>
      </c>
      <c r="D45" s="78" t="s">
        <v>130</v>
      </c>
      <c r="E45" s="75"/>
      <c r="F45" s="3" t="s">
        <v>84</v>
      </c>
      <c r="G45" s="31">
        <v>29.835000000000001</v>
      </c>
      <c r="H45" s="31"/>
      <c r="I45" s="32" t="s">
        <v>62</v>
      </c>
      <c r="J45" s="31">
        <f>G45*AO45</f>
        <v>0</v>
      </c>
      <c r="K45" s="31">
        <f>G45*AP45</f>
        <v>0</v>
      </c>
      <c r="L45" s="31">
        <f>G45*H45</f>
        <v>0</v>
      </c>
      <c r="M45" s="31">
        <f>L45*(1+BW45/100)</f>
        <v>0</v>
      </c>
      <c r="N45" s="31">
        <v>0</v>
      </c>
      <c r="O45" s="31">
        <f>G45*N45</f>
        <v>0</v>
      </c>
      <c r="P45" s="33" t="s">
        <v>75</v>
      </c>
      <c r="Z45" s="31">
        <f>IF(AQ45="5",BJ45,0)</f>
        <v>0</v>
      </c>
      <c r="AB45" s="31">
        <f>IF(AQ45="1",BH45,0)</f>
        <v>0</v>
      </c>
      <c r="AC45" s="31">
        <f>IF(AQ45="1",BI45,0)</f>
        <v>0</v>
      </c>
      <c r="AD45" s="31">
        <f>IF(AQ45="7",BH45,0)</f>
        <v>0</v>
      </c>
      <c r="AE45" s="31">
        <f>IF(AQ45="7",BI45,0)</f>
        <v>0</v>
      </c>
      <c r="AF45" s="31">
        <f>IF(AQ45="2",BH45,0)</f>
        <v>0</v>
      </c>
      <c r="AG45" s="31">
        <f>IF(AQ45="2",BI45,0)</f>
        <v>0</v>
      </c>
      <c r="AH45" s="31">
        <f>IF(AQ45="0",BJ45,0)</f>
        <v>0</v>
      </c>
      <c r="AI45" s="12" t="s">
        <v>55</v>
      </c>
      <c r="AJ45" s="31">
        <f>IF(AN45=0,L45,0)</f>
        <v>0</v>
      </c>
      <c r="AK45" s="31">
        <f>IF(AN45=12,L45,0)</f>
        <v>0</v>
      </c>
      <c r="AL45" s="31">
        <f>IF(AN45=21,L45,0)</f>
        <v>0</v>
      </c>
      <c r="AN45" s="31">
        <v>21</v>
      </c>
      <c r="AO45" s="31">
        <f>H45*0</f>
        <v>0</v>
      </c>
      <c r="AP45" s="31">
        <f>H45*(1-0)</f>
        <v>0</v>
      </c>
      <c r="AQ45" s="32" t="s">
        <v>58</v>
      </c>
      <c r="AV45" s="31">
        <f>AW45+AX45</f>
        <v>0</v>
      </c>
      <c r="AW45" s="31">
        <f>G45*AO45</f>
        <v>0</v>
      </c>
      <c r="AX45" s="31">
        <f>G45*AP45</f>
        <v>0</v>
      </c>
      <c r="AY45" s="32" t="s">
        <v>131</v>
      </c>
      <c r="AZ45" s="32" t="s">
        <v>77</v>
      </c>
      <c r="BA45" s="12" t="s">
        <v>65</v>
      </c>
      <c r="BC45" s="31">
        <f>AW45+AX45</f>
        <v>0</v>
      </c>
      <c r="BD45" s="31">
        <f>H45/(100-BE45)*100</f>
        <v>0</v>
      </c>
      <c r="BE45" s="31">
        <v>0</v>
      </c>
      <c r="BF45" s="31">
        <f>O45</f>
        <v>0</v>
      </c>
      <c r="BH45" s="31">
        <f>G45*AO45</f>
        <v>0</v>
      </c>
      <c r="BI45" s="31">
        <f>G45*AP45</f>
        <v>0</v>
      </c>
      <c r="BJ45" s="31">
        <f>G45*H45</f>
        <v>0</v>
      </c>
      <c r="BK45" s="31"/>
      <c r="BL45" s="31">
        <v>19</v>
      </c>
      <c r="BW45" s="31" t="str">
        <f>I45</f>
        <v>21</v>
      </c>
      <c r="BX45" s="4" t="s">
        <v>130</v>
      </c>
    </row>
    <row r="46" spans="1:76" x14ac:dyDescent="0.25">
      <c r="A46" s="34"/>
      <c r="D46" s="35" t="s">
        <v>110</v>
      </c>
      <c r="E46" s="35" t="s">
        <v>55</v>
      </c>
      <c r="G46" s="36">
        <v>0</v>
      </c>
      <c r="P46" s="37"/>
    </row>
    <row r="47" spans="1:76" x14ac:dyDescent="0.25">
      <c r="A47" s="38" t="s">
        <v>55</v>
      </c>
      <c r="B47" s="39" t="s">
        <v>55</v>
      </c>
      <c r="C47" s="39" t="s">
        <v>132</v>
      </c>
      <c r="D47" s="136" t="s">
        <v>133</v>
      </c>
      <c r="E47" s="137"/>
      <c r="F47" s="40" t="s">
        <v>3</v>
      </c>
      <c r="G47" s="40" t="s">
        <v>3</v>
      </c>
      <c r="H47" s="40"/>
      <c r="I47" s="40" t="s">
        <v>3</v>
      </c>
      <c r="J47" s="1">
        <f>SUM(J48:J48)</f>
        <v>0</v>
      </c>
      <c r="K47" s="1">
        <f>SUM(K48:K48)</f>
        <v>0</v>
      </c>
      <c r="L47" s="1">
        <f>SUM(L48:L48)</f>
        <v>0</v>
      </c>
      <c r="M47" s="1">
        <f>SUM(M48:M48)</f>
        <v>0</v>
      </c>
      <c r="N47" s="12" t="s">
        <v>55</v>
      </c>
      <c r="O47" s="1">
        <f>SUM(O48:O48)</f>
        <v>21.696585750000001</v>
      </c>
      <c r="P47" s="41" t="s">
        <v>55</v>
      </c>
      <c r="AI47" s="12" t="s">
        <v>55</v>
      </c>
      <c r="AS47" s="1">
        <f>SUM(AJ48:AJ48)</f>
        <v>0</v>
      </c>
      <c r="AT47" s="1">
        <f>SUM(AK48:AK48)</f>
        <v>0</v>
      </c>
      <c r="AU47" s="1">
        <f>SUM(AL48:AL48)</f>
        <v>0</v>
      </c>
    </row>
    <row r="48" spans="1:76" x14ac:dyDescent="0.25">
      <c r="A48" s="2" t="s">
        <v>87</v>
      </c>
      <c r="B48" s="3" t="s">
        <v>55</v>
      </c>
      <c r="C48" s="3" t="s">
        <v>134</v>
      </c>
      <c r="D48" s="78" t="s">
        <v>135</v>
      </c>
      <c r="E48" s="75"/>
      <c r="F48" s="3" t="s">
        <v>84</v>
      </c>
      <c r="G48" s="31">
        <v>11.475</v>
      </c>
      <c r="H48" s="31"/>
      <c r="I48" s="32" t="s">
        <v>62</v>
      </c>
      <c r="J48" s="31">
        <f>G48*AO48</f>
        <v>0</v>
      </c>
      <c r="K48" s="31">
        <f>G48*AP48</f>
        <v>0</v>
      </c>
      <c r="L48" s="31">
        <f>G48*H48</f>
        <v>0</v>
      </c>
      <c r="M48" s="31">
        <f>L48*(1+BW48/100)</f>
        <v>0</v>
      </c>
      <c r="N48" s="31">
        <v>1.8907700000000001</v>
      </c>
      <c r="O48" s="31">
        <f>G48*N48</f>
        <v>21.696585750000001</v>
      </c>
      <c r="P48" s="33" t="s">
        <v>75</v>
      </c>
      <c r="Z48" s="31">
        <f>IF(AQ48="5",BJ48,0)</f>
        <v>0</v>
      </c>
      <c r="AB48" s="31">
        <f>IF(AQ48="1",BH48,0)</f>
        <v>0</v>
      </c>
      <c r="AC48" s="31">
        <f>IF(AQ48="1",BI48,0)</f>
        <v>0</v>
      </c>
      <c r="AD48" s="31">
        <f>IF(AQ48="7",BH48,0)</f>
        <v>0</v>
      </c>
      <c r="AE48" s="31">
        <f>IF(AQ48="7",BI48,0)</f>
        <v>0</v>
      </c>
      <c r="AF48" s="31">
        <f>IF(AQ48="2",BH48,0)</f>
        <v>0</v>
      </c>
      <c r="AG48" s="31">
        <f>IF(AQ48="2",BI48,0)</f>
        <v>0</v>
      </c>
      <c r="AH48" s="31">
        <f>IF(AQ48="0",BJ48,0)</f>
        <v>0</v>
      </c>
      <c r="AI48" s="12" t="s">
        <v>55</v>
      </c>
      <c r="AJ48" s="31">
        <f>IF(AN48=0,L48,0)</f>
        <v>0</v>
      </c>
      <c r="AK48" s="31">
        <f>IF(AN48=12,L48,0)</f>
        <v>0</v>
      </c>
      <c r="AL48" s="31">
        <f>IF(AN48=21,L48,0)</f>
        <v>0</v>
      </c>
      <c r="AN48" s="31">
        <v>21</v>
      </c>
      <c r="AO48" s="31">
        <f>H48*0.483679191</f>
        <v>0</v>
      </c>
      <c r="AP48" s="31">
        <f>H48*(1-0.483679191)</f>
        <v>0</v>
      </c>
      <c r="AQ48" s="32" t="s">
        <v>58</v>
      </c>
      <c r="AV48" s="31">
        <f>AW48+AX48</f>
        <v>0</v>
      </c>
      <c r="AW48" s="31">
        <f>G48*AO48</f>
        <v>0</v>
      </c>
      <c r="AX48" s="31">
        <f>G48*AP48</f>
        <v>0</v>
      </c>
      <c r="AY48" s="32" t="s">
        <v>136</v>
      </c>
      <c r="AZ48" s="32" t="s">
        <v>137</v>
      </c>
      <c r="BA48" s="12" t="s">
        <v>65</v>
      </c>
      <c r="BC48" s="31">
        <f>AW48+AX48</f>
        <v>0</v>
      </c>
      <c r="BD48" s="31">
        <f>H48/(100-BE48)*100</f>
        <v>0</v>
      </c>
      <c r="BE48" s="31">
        <v>0</v>
      </c>
      <c r="BF48" s="31">
        <f>O48</f>
        <v>21.696585750000001</v>
      </c>
      <c r="BH48" s="31">
        <f>G48*AO48</f>
        <v>0</v>
      </c>
      <c r="BI48" s="31">
        <f>G48*AP48</f>
        <v>0</v>
      </c>
      <c r="BJ48" s="31">
        <f>G48*H48</f>
        <v>0</v>
      </c>
      <c r="BK48" s="31"/>
      <c r="BL48" s="31">
        <v>45</v>
      </c>
      <c r="BW48" s="31" t="str">
        <f>I48</f>
        <v>21</v>
      </c>
      <c r="BX48" s="4" t="s">
        <v>135</v>
      </c>
    </row>
    <row r="49" spans="1:76" x14ac:dyDescent="0.25">
      <c r="A49" s="34"/>
      <c r="D49" s="35" t="s">
        <v>138</v>
      </c>
      <c r="E49" s="35" t="s">
        <v>55</v>
      </c>
      <c r="G49" s="36">
        <v>11.475</v>
      </c>
      <c r="P49" s="37"/>
    </row>
    <row r="50" spans="1:76" x14ac:dyDescent="0.25">
      <c r="A50" s="38" t="s">
        <v>55</v>
      </c>
      <c r="B50" s="39" t="s">
        <v>55</v>
      </c>
      <c r="C50" s="39" t="s">
        <v>139</v>
      </c>
      <c r="D50" s="136" t="s">
        <v>140</v>
      </c>
      <c r="E50" s="137"/>
      <c r="F50" s="40" t="s">
        <v>3</v>
      </c>
      <c r="G50" s="40" t="s">
        <v>3</v>
      </c>
      <c r="H50" s="40"/>
      <c r="I50" s="40" t="s">
        <v>3</v>
      </c>
      <c r="J50" s="1">
        <f>SUM(J51:J51)</f>
        <v>0</v>
      </c>
      <c r="K50" s="1">
        <f>SUM(K51:K51)</f>
        <v>0</v>
      </c>
      <c r="L50" s="1">
        <f>SUM(L51:L51)</f>
        <v>0</v>
      </c>
      <c r="M50" s="1">
        <f>SUM(M51:M51)</f>
        <v>0</v>
      </c>
      <c r="N50" s="12" t="s">
        <v>55</v>
      </c>
      <c r="O50" s="1">
        <f>SUM(O51:O51)</f>
        <v>0</v>
      </c>
      <c r="P50" s="41" t="s">
        <v>55</v>
      </c>
      <c r="AI50" s="12" t="s">
        <v>55</v>
      </c>
      <c r="AS50" s="1">
        <f>SUM(AJ51:AJ51)</f>
        <v>0</v>
      </c>
      <c r="AT50" s="1">
        <f>SUM(AK51:AK51)</f>
        <v>0</v>
      </c>
      <c r="AU50" s="1">
        <f>SUM(AL51:AL51)</f>
        <v>0</v>
      </c>
    </row>
    <row r="51" spans="1:76" x14ac:dyDescent="0.25">
      <c r="A51" s="2" t="s">
        <v>101</v>
      </c>
      <c r="B51" s="3" t="s">
        <v>55</v>
      </c>
      <c r="C51" s="3" t="s">
        <v>141</v>
      </c>
      <c r="D51" s="78" t="s">
        <v>142</v>
      </c>
      <c r="E51" s="75"/>
      <c r="F51" s="3" t="s">
        <v>143</v>
      </c>
      <c r="G51" s="31">
        <v>51</v>
      </c>
      <c r="H51" s="31"/>
      <c r="I51" s="32" t="s">
        <v>62</v>
      </c>
      <c r="J51" s="31">
        <f>G51*AO51</f>
        <v>0</v>
      </c>
      <c r="K51" s="31">
        <f>G51*AP51</f>
        <v>0</v>
      </c>
      <c r="L51" s="31">
        <f>G51*H51</f>
        <v>0</v>
      </c>
      <c r="M51" s="31">
        <f>L51*(1+BW51/100)</f>
        <v>0</v>
      </c>
      <c r="N51" s="31">
        <v>0</v>
      </c>
      <c r="O51" s="31">
        <f>G51*N51</f>
        <v>0</v>
      </c>
      <c r="P51" s="33" t="s">
        <v>75</v>
      </c>
      <c r="Z51" s="31">
        <f>IF(AQ51="5",BJ51,0)</f>
        <v>0</v>
      </c>
      <c r="AB51" s="31">
        <f>IF(AQ51="1",BH51,0)</f>
        <v>0</v>
      </c>
      <c r="AC51" s="31">
        <f>IF(AQ51="1",BI51,0)</f>
        <v>0</v>
      </c>
      <c r="AD51" s="31">
        <f>IF(AQ51="7",BH51,0)</f>
        <v>0</v>
      </c>
      <c r="AE51" s="31">
        <f>IF(AQ51="7",BI51,0)</f>
        <v>0</v>
      </c>
      <c r="AF51" s="31">
        <f>IF(AQ51="2",BH51,0)</f>
        <v>0</v>
      </c>
      <c r="AG51" s="31">
        <f>IF(AQ51="2",BI51,0)</f>
        <v>0</v>
      </c>
      <c r="AH51" s="31">
        <f>IF(AQ51="0",BJ51,0)</f>
        <v>0</v>
      </c>
      <c r="AI51" s="12" t="s">
        <v>55</v>
      </c>
      <c r="AJ51" s="31">
        <f>IF(AN51=0,L51,0)</f>
        <v>0</v>
      </c>
      <c r="AK51" s="31">
        <f>IF(AN51=12,L51,0)</f>
        <v>0</v>
      </c>
      <c r="AL51" s="31">
        <f>IF(AN51=21,L51,0)</f>
        <v>0</v>
      </c>
      <c r="AN51" s="31">
        <v>21</v>
      </c>
      <c r="AO51" s="31">
        <f>H51*0</f>
        <v>0</v>
      </c>
      <c r="AP51" s="31">
        <f>H51*(1-0)</f>
        <v>0</v>
      </c>
      <c r="AQ51" s="32" t="s">
        <v>58</v>
      </c>
      <c r="AV51" s="31">
        <f>AW51+AX51</f>
        <v>0</v>
      </c>
      <c r="AW51" s="31">
        <f>G51*AO51</f>
        <v>0</v>
      </c>
      <c r="AX51" s="31">
        <f>G51*AP51</f>
        <v>0</v>
      </c>
      <c r="AY51" s="32" t="s">
        <v>144</v>
      </c>
      <c r="AZ51" s="32" t="s">
        <v>145</v>
      </c>
      <c r="BA51" s="12" t="s">
        <v>65</v>
      </c>
      <c r="BC51" s="31">
        <f>AW51+AX51</f>
        <v>0</v>
      </c>
      <c r="BD51" s="31">
        <f>H51/(100-BE51)*100</f>
        <v>0</v>
      </c>
      <c r="BE51" s="31">
        <v>0</v>
      </c>
      <c r="BF51" s="31">
        <f>O51</f>
        <v>0</v>
      </c>
      <c r="BH51" s="31">
        <f>G51*AO51</f>
        <v>0</v>
      </c>
      <c r="BI51" s="31">
        <f>G51*AP51</f>
        <v>0</v>
      </c>
      <c r="BJ51" s="31">
        <f>G51*H51</f>
        <v>0</v>
      </c>
      <c r="BK51" s="31"/>
      <c r="BL51" s="31">
        <v>87</v>
      </c>
      <c r="BW51" s="31" t="str">
        <f>I51</f>
        <v>21</v>
      </c>
      <c r="BX51" s="4" t="s">
        <v>142</v>
      </c>
    </row>
    <row r="52" spans="1:76" x14ac:dyDescent="0.25">
      <c r="A52" s="34"/>
      <c r="D52" s="35" t="s">
        <v>146</v>
      </c>
      <c r="E52" s="35" t="s">
        <v>55</v>
      </c>
      <c r="G52" s="36">
        <v>51</v>
      </c>
      <c r="P52" s="37"/>
    </row>
    <row r="53" spans="1:76" x14ac:dyDescent="0.25">
      <c r="A53" s="38" t="s">
        <v>55</v>
      </c>
      <c r="B53" s="39" t="s">
        <v>55</v>
      </c>
      <c r="C53" s="39" t="s">
        <v>147</v>
      </c>
      <c r="D53" s="136" t="s">
        <v>148</v>
      </c>
      <c r="E53" s="137"/>
      <c r="F53" s="40" t="s">
        <v>3</v>
      </c>
      <c r="G53" s="40" t="s">
        <v>3</v>
      </c>
      <c r="H53" s="40"/>
      <c r="I53" s="40" t="s">
        <v>3</v>
      </c>
      <c r="J53" s="1">
        <f>SUM(J54:J54)</f>
        <v>0</v>
      </c>
      <c r="K53" s="1">
        <f>SUM(K54:K54)</f>
        <v>0</v>
      </c>
      <c r="L53" s="1">
        <f>SUM(L54:L54)</f>
        <v>0</v>
      </c>
      <c r="M53" s="1">
        <f>SUM(M54:M54)</f>
        <v>0</v>
      </c>
      <c r="N53" s="12" t="s">
        <v>55</v>
      </c>
      <c r="O53" s="1">
        <f>SUM(O54:O54)</f>
        <v>2.0400000000000001E-3</v>
      </c>
      <c r="P53" s="41" t="s">
        <v>55</v>
      </c>
      <c r="AI53" s="12" t="s">
        <v>55</v>
      </c>
      <c r="AS53" s="1">
        <f>SUM(AJ54:AJ54)</f>
        <v>0</v>
      </c>
      <c r="AT53" s="1">
        <f>SUM(AK54:AK54)</f>
        <v>0</v>
      </c>
      <c r="AU53" s="1">
        <f>SUM(AL54:AL54)</f>
        <v>0</v>
      </c>
    </row>
    <row r="54" spans="1:76" x14ac:dyDescent="0.25">
      <c r="A54" s="2" t="s">
        <v>115</v>
      </c>
      <c r="B54" s="3" t="s">
        <v>55</v>
      </c>
      <c r="C54" s="3" t="s">
        <v>149</v>
      </c>
      <c r="D54" s="78" t="s">
        <v>150</v>
      </c>
      <c r="E54" s="75"/>
      <c r="F54" s="3" t="s">
        <v>143</v>
      </c>
      <c r="G54" s="31">
        <v>51</v>
      </c>
      <c r="H54" s="31"/>
      <c r="I54" s="32" t="s">
        <v>62</v>
      </c>
      <c r="J54" s="31">
        <f>G54*AO54</f>
        <v>0</v>
      </c>
      <c r="K54" s="31">
        <f>G54*AP54</f>
        <v>0</v>
      </c>
      <c r="L54" s="31">
        <f>G54*H54</f>
        <v>0</v>
      </c>
      <c r="M54" s="31">
        <f>L54*(1+BW54/100)</f>
        <v>0</v>
      </c>
      <c r="N54" s="31">
        <v>4.0000000000000003E-5</v>
      </c>
      <c r="O54" s="31">
        <f>G54*N54</f>
        <v>2.0400000000000001E-3</v>
      </c>
      <c r="P54" s="33" t="s">
        <v>75</v>
      </c>
      <c r="Z54" s="31">
        <f>IF(AQ54="5",BJ54,0)</f>
        <v>0</v>
      </c>
      <c r="AB54" s="31">
        <f>IF(AQ54="1",BH54,0)</f>
        <v>0</v>
      </c>
      <c r="AC54" s="31">
        <f>IF(AQ54="1",BI54,0)</f>
        <v>0</v>
      </c>
      <c r="AD54" s="31">
        <f>IF(AQ54="7",BH54,0)</f>
        <v>0</v>
      </c>
      <c r="AE54" s="31">
        <f>IF(AQ54="7",BI54,0)</f>
        <v>0</v>
      </c>
      <c r="AF54" s="31">
        <f>IF(AQ54="2",BH54,0)</f>
        <v>0</v>
      </c>
      <c r="AG54" s="31">
        <f>IF(AQ54="2",BI54,0)</f>
        <v>0</v>
      </c>
      <c r="AH54" s="31">
        <f>IF(AQ54="0",BJ54,0)</f>
        <v>0</v>
      </c>
      <c r="AI54" s="12" t="s">
        <v>55</v>
      </c>
      <c r="AJ54" s="31">
        <f>IF(AN54=0,L54,0)</f>
        <v>0</v>
      </c>
      <c r="AK54" s="31">
        <f>IF(AN54=12,L54,0)</f>
        <v>0</v>
      </c>
      <c r="AL54" s="31">
        <f>IF(AN54=21,L54,0)</f>
        <v>0</v>
      </c>
      <c r="AN54" s="31">
        <v>21</v>
      </c>
      <c r="AO54" s="31">
        <f>H54*0.3832</f>
        <v>0</v>
      </c>
      <c r="AP54" s="31">
        <f>H54*(1-0.3832)</f>
        <v>0</v>
      </c>
      <c r="AQ54" s="32" t="s">
        <v>58</v>
      </c>
      <c r="AV54" s="31">
        <f>AW54+AX54</f>
        <v>0</v>
      </c>
      <c r="AW54" s="31">
        <f>G54*AO54</f>
        <v>0</v>
      </c>
      <c r="AX54" s="31">
        <f>G54*AP54</f>
        <v>0</v>
      </c>
      <c r="AY54" s="32" t="s">
        <v>151</v>
      </c>
      <c r="AZ54" s="32" t="s">
        <v>145</v>
      </c>
      <c r="BA54" s="12" t="s">
        <v>65</v>
      </c>
      <c r="BC54" s="31">
        <f>AW54+AX54</f>
        <v>0</v>
      </c>
      <c r="BD54" s="31">
        <f>H54/(100-BE54)*100</f>
        <v>0</v>
      </c>
      <c r="BE54" s="31">
        <v>0</v>
      </c>
      <c r="BF54" s="31">
        <f>O54</f>
        <v>2.0400000000000001E-3</v>
      </c>
      <c r="BH54" s="31">
        <f>G54*AO54</f>
        <v>0</v>
      </c>
      <c r="BI54" s="31">
        <f>G54*AP54</f>
        <v>0</v>
      </c>
      <c r="BJ54" s="31">
        <f>G54*H54</f>
        <v>0</v>
      </c>
      <c r="BK54" s="31"/>
      <c r="BL54" s="31">
        <v>89</v>
      </c>
      <c r="BW54" s="31" t="str">
        <f>I54</f>
        <v>21</v>
      </c>
      <c r="BX54" s="4" t="s">
        <v>150</v>
      </c>
    </row>
    <row r="55" spans="1:76" x14ac:dyDescent="0.25">
      <c r="A55" s="34"/>
      <c r="D55" s="35" t="s">
        <v>146</v>
      </c>
      <c r="E55" s="35" t="s">
        <v>55</v>
      </c>
      <c r="G55" s="36">
        <v>51</v>
      </c>
      <c r="P55" s="37"/>
    </row>
    <row r="56" spans="1:76" x14ac:dyDescent="0.25">
      <c r="A56" s="38" t="s">
        <v>55</v>
      </c>
      <c r="B56" s="39" t="s">
        <v>55</v>
      </c>
      <c r="C56" s="39" t="s">
        <v>152</v>
      </c>
      <c r="D56" s="136" t="s">
        <v>153</v>
      </c>
      <c r="E56" s="137"/>
      <c r="F56" s="40" t="s">
        <v>3</v>
      </c>
      <c r="G56" s="40" t="s">
        <v>3</v>
      </c>
      <c r="H56" s="40"/>
      <c r="I56" s="40" t="s">
        <v>3</v>
      </c>
      <c r="J56" s="1">
        <f>SUM(J57:J57)</f>
        <v>0</v>
      </c>
      <c r="K56" s="1">
        <f>SUM(K57:K57)</f>
        <v>0</v>
      </c>
      <c r="L56" s="1">
        <f>SUM(L57:L57)</f>
        <v>0</v>
      </c>
      <c r="M56" s="1">
        <f>SUM(M57:M57)</f>
        <v>0</v>
      </c>
      <c r="N56" s="12" t="s">
        <v>55</v>
      </c>
      <c r="O56" s="1">
        <f>SUM(O57:O57)</f>
        <v>0</v>
      </c>
      <c r="P56" s="41" t="s">
        <v>55</v>
      </c>
      <c r="AI56" s="12" t="s">
        <v>55</v>
      </c>
      <c r="AS56" s="1">
        <f>SUM(AJ57:AJ57)</f>
        <v>0</v>
      </c>
      <c r="AT56" s="1">
        <f>SUM(AK57:AK57)</f>
        <v>0</v>
      </c>
      <c r="AU56" s="1">
        <f>SUM(AL57:AL57)</f>
        <v>0</v>
      </c>
    </row>
    <row r="57" spans="1:76" x14ac:dyDescent="0.25">
      <c r="A57" s="2" t="s">
        <v>154</v>
      </c>
      <c r="B57" s="3" t="s">
        <v>55</v>
      </c>
      <c r="C57" s="3" t="s">
        <v>155</v>
      </c>
      <c r="D57" s="78" t="s">
        <v>156</v>
      </c>
      <c r="E57" s="75"/>
      <c r="F57" s="3" t="s">
        <v>157</v>
      </c>
      <c r="G57" s="31">
        <v>10</v>
      </c>
      <c r="H57" s="31"/>
      <c r="I57" s="32" t="s">
        <v>62</v>
      </c>
      <c r="J57" s="31">
        <f>G57*AO57</f>
        <v>0</v>
      </c>
      <c r="K57" s="31">
        <f>G57*AP57</f>
        <v>0</v>
      </c>
      <c r="L57" s="31">
        <f>G57*H57</f>
        <v>0</v>
      </c>
      <c r="M57" s="31">
        <f>L57*(1+BW57/100)</f>
        <v>0</v>
      </c>
      <c r="N57" s="31">
        <v>0</v>
      </c>
      <c r="O57" s="31">
        <f>G57*N57</f>
        <v>0</v>
      </c>
      <c r="P57" s="33" t="s">
        <v>75</v>
      </c>
      <c r="Z57" s="31">
        <f>IF(AQ57="5",BJ57,0)</f>
        <v>0</v>
      </c>
      <c r="AB57" s="31">
        <f>IF(AQ57="1",BH57,0)</f>
        <v>0</v>
      </c>
      <c r="AC57" s="31">
        <f>IF(AQ57="1",BI57,0)</f>
        <v>0</v>
      </c>
      <c r="AD57" s="31">
        <f>IF(AQ57="7",BH57,0)</f>
        <v>0</v>
      </c>
      <c r="AE57" s="31">
        <f>IF(AQ57="7",BI57,0)</f>
        <v>0</v>
      </c>
      <c r="AF57" s="31">
        <f>IF(AQ57="2",BH57,0)</f>
        <v>0</v>
      </c>
      <c r="AG57" s="31">
        <f>IF(AQ57="2",BI57,0)</f>
        <v>0</v>
      </c>
      <c r="AH57" s="31">
        <f>IF(AQ57="0",BJ57,0)</f>
        <v>0</v>
      </c>
      <c r="AI57" s="12" t="s">
        <v>55</v>
      </c>
      <c r="AJ57" s="31">
        <f>IF(AN57=0,L57,0)</f>
        <v>0</v>
      </c>
      <c r="AK57" s="31">
        <f>IF(AN57=12,L57,0)</f>
        <v>0</v>
      </c>
      <c r="AL57" s="31">
        <f>IF(AN57=21,L57,0)</f>
        <v>0</v>
      </c>
      <c r="AN57" s="31">
        <v>21</v>
      </c>
      <c r="AO57" s="31">
        <f>H57*0</f>
        <v>0</v>
      </c>
      <c r="AP57" s="31">
        <f>H57*(1-0)</f>
        <v>0</v>
      </c>
      <c r="AQ57" s="32" t="s">
        <v>89</v>
      </c>
      <c r="AV57" s="31">
        <f>AW57+AX57</f>
        <v>0</v>
      </c>
      <c r="AW57" s="31">
        <f>G57*AO57</f>
        <v>0</v>
      </c>
      <c r="AX57" s="31">
        <f>G57*AP57</f>
        <v>0</v>
      </c>
      <c r="AY57" s="32" t="s">
        <v>158</v>
      </c>
      <c r="AZ57" s="32" t="s">
        <v>159</v>
      </c>
      <c r="BA57" s="12" t="s">
        <v>65</v>
      </c>
      <c r="BC57" s="31">
        <f>AW57+AX57</f>
        <v>0</v>
      </c>
      <c r="BD57" s="31">
        <f>H57/(100-BE57)*100</f>
        <v>0</v>
      </c>
      <c r="BE57" s="31">
        <v>0</v>
      </c>
      <c r="BF57" s="31">
        <f>O57</f>
        <v>0</v>
      </c>
      <c r="BH57" s="31">
        <f>G57*AO57</f>
        <v>0</v>
      </c>
      <c r="BI57" s="31">
        <f>G57*AP57</f>
        <v>0</v>
      </c>
      <c r="BJ57" s="31">
        <f>G57*H57</f>
        <v>0</v>
      </c>
      <c r="BK57" s="31"/>
      <c r="BL57" s="31"/>
      <c r="BW57" s="31" t="str">
        <f>I57</f>
        <v>21</v>
      </c>
      <c r="BX57" s="4" t="s">
        <v>156</v>
      </c>
    </row>
    <row r="58" spans="1:76" x14ac:dyDescent="0.25">
      <c r="A58" s="34"/>
      <c r="D58" s="35" t="s">
        <v>111</v>
      </c>
      <c r="E58" s="35" t="s">
        <v>55</v>
      </c>
      <c r="G58" s="36">
        <v>10</v>
      </c>
      <c r="P58" s="37"/>
    </row>
    <row r="59" spans="1:76" x14ac:dyDescent="0.25">
      <c r="A59" s="38" t="s">
        <v>55</v>
      </c>
      <c r="B59" s="39" t="s">
        <v>55</v>
      </c>
      <c r="C59" s="39" t="s">
        <v>160</v>
      </c>
      <c r="D59" s="136" t="s">
        <v>161</v>
      </c>
      <c r="E59" s="137"/>
      <c r="F59" s="40" t="s">
        <v>3</v>
      </c>
      <c r="G59" s="40" t="s">
        <v>3</v>
      </c>
      <c r="H59" s="40"/>
      <c r="I59" s="40" t="s">
        <v>3</v>
      </c>
      <c r="J59" s="1">
        <f>SUM(J60:J62)</f>
        <v>0</v>
      </c>
      <c r="K59" s="1">
        <f>SUM(K60:K62)</f>
        <v>0</v>
      </c>
      <c r="L59" s="1">
        <f>SUM(L60:L62)</f>
        <v>0</v>
      </c>
      <c r="M59" s="1">
        <f>SUM(M60:M62)</f>
        <v>0</v>
      </c>
      <c r="N59" s="12" t="s">
        <v>55</v>
      </c>
      <c r="O59" s="1">
        <f>SUM(O60:O62)</f>
        <v>0</v>
      </c>
      <c r="P59" s="41" t="s">
        <v>55</v>
      </c>
      <c r="AI59" s="12" t="s">
        <v>55</v>
      </c>
      <c r="AS59" s="1">
        <f>SUM(AJ60:AJ62)</f>
        <v>0</v>
      </c>
      <c r="AT59" s="1">
        <f>SUM(AK60:AK62)</f>
        <v>0</v>
      </c>
      <c r="AU59" s="1">
        <f>SUM(AL60:AL62)</f>
        <v>0</v>
      </c>
    </row>
    <row r="60" spans="1:76" x14ac:dyDescent="0.25">
      <c r="A60" s="2" t="s">
        <v>126</v>
      </c>
      <c r="B60" s="3" t="s">
        <v>55</v>
      </c>
      <c r="C60" s="3" t="s">
        <v>162</v>
      </c>
      <c r="D60" s="78" t="s">
        <v>163</v>
      </c>
      <c r="E60" s="75"/>
      <c r="F60" s="3" t="s">
        <v>143</v>
      </c>
      <c r="G60" s="31">
        <v>51</v>
      </c>
      <c r="H60" s="31"/>
      <c r="I60" s="32" t="s">
        <v>62</v>
      </c>
      <c r="J60" s="31">
        <f>G60*AO60</f>
        <v>0</v>
      </c>
      <c r="K60" s="31">
        <f>G60*AP60</f>
        <v>0</v>
      </c>
      <c r="L60" s="31">
        <f>G60*H60</f>
        <v>0</v>
      </c>
      <c r="M60" s="31">
        <f>L60*(1+BW60/100)</f>
        <v>0</v>
      </c>
      <c r="N60" s="31">
        <v>0</v>
      </c>
      <c r="O60" s="31">
        <f>G60*N60</f>
        <v>0</v>
      </c>
      <c r="P60" s="33" t="s">
        <v>75</v>
      </c>
      <c r="Z60" s="31">
        <f>IF(AQ60="5",BJ60,0)</f>
        <v>0</v>
      </c>
      <c r="AB60" s="31">
        <f>IF(AQ60="1",BH60,0)</f>
        <v>0</v>
      </c>
      <c r="AC60" s="31">
        <f>IF(AQ60="1",BI60,0)</f>
        <v>0</v>
      </c>
      <c r="AD60" s="31">
        <f>IF(AQ60="7",BH60,0)</f>
        <v>0</v>
      </c>
      <c r="AE60" s="31">
        <f>IF(AQ60="7",BI60,0)</f>
        <v>0</v>
      </c>
      <c r="AF60" s="31">
        <f>IF(AQ60="2",BH60,0)</f>
        <v>0</v>
      </c>
      <c r="AG60" s="31">
        <f>IF(AQ60="2",BI60,0)</f>
        <v>0</v>
      </c>
      <c r="AH60" s="31">
        <f>IF(AQ60="0",BJ60,0)</f>
        <v>0</v>
      </c>
      <c r="AI60" s="12" t="s">
        <v>55</v>
      </c>
      <c r="AJ60" s="31">
        <f>IF(AN60=0,L60,0)</f>
        <v>0</v>
      </c>
      <c r="AK60" s="31">
        <f>IF(AN60=12,L60,0)</f>
        <v>0</v>
      </c>
      <c r="AL60" s="31">
        <f>IF(AN60=21,L60,0)</f>
        <v>0</v>
      </c>
      <c r="AN60" s="31">
        <v>21</v>
      </c>
      <c r="AO60" s="31">
        <f>H60*0</f>
        <v>0</v>
      </c>
      <c r="AP60" s="31">
        <f>H60*(1-0)</f>
        <v>0</v>
      </c>
      <c r="AQ60" s="32" t="s">
        <v>66</v>
      </c>
      <c r="AV60" s="31">
        <f>AW60+AX60</f>
        <v>0</v>
      </c>
      <c r="AW60" s="31">
        <f>G60*AO60</f>
        <v>0</v>
      </c>
      <c r="AX60" s="31">
        <f>G60*AP60</f>
        <v>0</v>
      </c>
      <c r="AY60" s="32" t="s">
        <v>164</v>
      </c>
      <c r="AZ60" s="32" t="s">
        <v>159</v>
      </c>
      <c r="BA60" s="12" t="s">
        <v>65</v>
      </c>
      <c r="BC60" s="31">
        <f>AW60+AX60</f>
        <v>0</v>
      </c>
      <c r="BD60" s="31">
        <f>H60/(100-BE60)*100</f>
        <v>0</v>
      </c>
      <c r="BE60" s="31">
        <v>0</v>
      </c>
      <c r="BF60" s="31">
        <f>O60</f>
        <v>0</v>
      </c>
      <c r="BH60" s="31">
        <f>G60*AO60</f>
        <v>0</v>
      </c>
      <c r="BI60" s="31">
        <f>G60*AP60</f>
        <v>0</v>
      </c>
      <c r="BJ60" s="31">
        <f>G60*H60</f>
        <v>0</v>
      </c>
      <c r="BK60" s="31"/>
      <c r="BL60" s="31"/>
      <c r="BW60" s="31" t="str">
        <f>I60</f>
        <v>21</v>
      </c>
      <c r="BX60" s="4" t="s">
        <v>163</v>
      </c>
    </row>
    <row r="61" spans="1:76" x14ac:dyDescent="0.25">
      <c r="A61" s="34"/>
      <c r="D61" s="35" t="s">
        <v>146</v>
      </c>
      <c r="E61" s="35" t="s">
        <v>55</v>
      </c>
      <c r="G61" s="36">
        <v>51</v>
      </c>
      <c r="P61" s="37"/>
    </row>
    <row r="62" spans="1:76" x14ac:dyDescent="0.25">
      <c r="A62" s="2" t="s">
        <v>165</v>
      </c>
      <c r="B62" s="3" t="s">
        <v>55</v>
      </c>
      <c r="C62" s="3" t="s">
        <v>166</v>
      </c>
      <c r="D62" s="78" t="s">
        <v>167</v>
      </c>
      <c r="E62" s="75"/>
      <c r="F62" s="3" t="s">
        <v>61</v>
      </c>
      <c r="G62" s="31">
        <v>1</v>
      </c>
      <c r="H62" s="31"/>
      <c r="I62" s="32" t="s">
        <v>62</v>
      </c>
      <c r="J62" s="31">
        <f>G62*AO62</f>
        <v>0</v>
      </c>
      <c r="K62" s="31">
        <f>G62*AP62</f>
        <v>0</v>
      </c>
      <c r="L62" s="31">
        <f>G62*H62</f>
        <v>0</v>
      </c>
      <c r="M62" s="31">
        <f>L62*(1+BW62/100)</f>
        <v>0</v>
      </c>
      <c r="N62" s="31">
        <v>0</v>
      </c>
      <c r="O62" s="31">
        <f>G62*N62</f>
        <v>0</v>
      </c>
      <c r="P62" s="33" t="s">
        <v>75</v>
      </c>
      <c r="Z62" s="31">
        <f>IF(AQ62="5",BJ62,0)</f>
        <v>0</v>
      </c>
      <c r="AB62" s="31">
        <f>IF(AQ62="1",BH62,0)</f>
        <v>0</v>
      </c>
      <c r="AC62" s="31">
        <f>IF(AQ62="1",BI62,0)</f>
        <v>0</v>
      </c>
      <c r="AD62" s="31">
        <f>IF(AQ62="7",BH62,0)</f>
        <v>0</v>
      </c>
      <c r="AE62" s="31">
        <f>IF(AQ62="7",BI62,0)</f>
        <v>0</v>
      </c>
      <c r="AF62" s="31">
        <f>IF(AQ62="2",BH62,0)</f>
        <v>0</v>
      </c>
      <c r="AG62" s="31">
        <f>IF(AQ62="2",BI62,0)</f>
        <v>0</v>
      </c>
      <c r="AH62" s="31">
        <f>IF(AQ62="0",BJ62,0)</f>
        <v>0</v>
      </c>
      <c r="AI62" s="12" t="s">
        <v>55</v>
      </c>
      <c r="AJ62" s="31">
        <f>IF(AN62=0,L62,0)</f>
        <v>0</v>
      </c>
      <c r="AK62" s="31">
        <f>IF(AN62=12,L62,0)</f>
        <v>0</v>
      </c>
      <c r="AL62" s="31">
        <f>IF(AN62=21,L62,0)</f>
        <v>0</v>
      </c>
      <c r="AN62" s="31">
        <v>21</v>
      </c>
      <c r="AO62" s="31">
        <f>H62*0</f>
        <v>0</v>
      </c>
      <c r="AP62" s="31">
        <f>H62*(1-0)</f>
        <v>0</v>
      </c>
      <c r="AQ62" s="32" t="s">
        <v>66</v>
      </c>
      <c r="AV62" s="31">
        <f>AW62+AX62</f>
        <v>0</v>
      </c>
      <c r="AW62" s="31">
        <f>G62*AO62</f>
        <v>0</v>
      </c>
      <c r="AX62" s="31">
        <f>G62*AP62</f>
        <v>0</v>
      </c>
      <c r="AY62" s="32" t="s">
        <v>164</v>
      </c>
      <c r="AZ62" s="32" t="s">
        <v>159</v>
      </c>
      <c r="BA62" s="12" t="s">
        <v>65</v>
      </c>
      <c r="BC62" s="31">
        <f>AW62+AX62</f>
        <v>0</v>
      </c>
      <c r="BD62" s="31">
        <f>H62/(100-BE62)*100</f>
        <v>0</v>
      </c>
      <c r="BE62" s="31">
        <v>0</v>
      </c>
      <c r="BF62" s="31">
        <f>O62</f>
        <v>0</v>
      </c>
      <c r="BH62" s="31">
        <f>G62*AO62</f>
        <v>0</v>
      </c>
      <c r="BI62" s="31">
        <f>G62*AP62</f>
        <v>0</v>
      </c>
      <c r="BJ62" s="31">
        <f>G62*H62</f>
        <v>0</v>
      </c>
      <c r="BK62" s="31"/>
      <c r="BL62" s="31"/>
      <c r="BW62" s="31" t="str">
        <f>I62</f>
        <v>21</v>
      </c>
      <c r="BX62" s="4" t="s">
        <v>167</v>
      </c>
    </row>
    <row r="63" spans="1:76" x14ac:dyDescent="0.25">
      <c r="A63" s="34"/>
      <c r="D63" s="35" t="s">
        <v>58</v>
      </c>
      <c r="E63" s="35" t="s">
        <v>55</v>
      </c>
      <c r="G63" s="36">
        <v>1</v>
      </c>
      <c r="P63" s="37"/>
    </row>
    <row r="64" spans="1:76" x14ac:dyDescent="0.25">
      <c r="A64" s="38" t="s">
        <v>55</v>
      </c>
      <c r="B64" s="39" t="s">
        <v>55</v>
      </c>
      <c r="C64" s="39" t="s">
        <v>168</v>
      </c>
      <c r="D64" s="136" t="s">
        <v>169</v>
      </c>
      <c r="E64" s="137"/>
      <c r="F64" s="40" t="s">
        <v>3</v>
      </c>
      <c r="G64" s="40" t="s">
        <v>3</v>
      </c>
      <c r="H64" s="40"/>
      <c r="I64" s="40" t="s">
        <v>3</v>
      </c>
      <c r="J64" s="1">
        <f>SUM(J65:J77)</f>
        <v>0</v>
      </c>
      <c r="K64" s="1">
        <f>SUM(K65:K77)</f>
        <v>0</v>
      </c>
      <c r="L64" s="1">
        <f>SUM(L65:L77)</f>
        <v>0</v>
      </c>
      <c r="M64" s="1">
        <f>SUM(M65:M77)</f>
        <v>0</v>
      </c>
      <c r="N64" s="12" t="s">
        <v>55</v>
      </c>
      <c r="O64" s="1">
        <f>SUM(O65:O77)</f>
        <v>0.13674999999999998</v>
      </c>
      <c r="P64" s="41" t="s">
        <v>55</v>
      </c>
      <c r="AI64" s="12" t="s">
        <v>55</v>
      </c>
      <c r="AS64" s="1">
        <f>SUM(AJ65:AJ77)</f>
        <v>0</v>
      </c>
      <c r="AT64" s="1">
        <f>SUM(AK65:AK77)</f>
        <v>0</v>
      </c>
      <c r="AU64" s="1">
        <f>SUM(AL65:AL77)</f>
        <v>0</v>
      </c>
    </row>
    <row r="65" spans="1:76" ht="25.5" x14ac:dyDescent="0.25">
      <c r="A65" s="2" t="s">
        <v>62</v>
      </c>
      <c r="B65" s="3" t="s">
        <v>55</v>
      </c>
      <c r="C65" s="3" t="s">
        <v>170</v>
      </c>
      <c r="D65" s="78" t="s">
        <v>171</v>
      </c>
      <c r="E65" s="75"/>
      <c r="F65" s="3" t="s">
        <v>143</v>
      </c>
      <c r="G65" s="31">
        <v>61.2</v>
      </c>
      <c r="H65" s="31"/>
      <c r="I65" s="32" t="s">
        <v>62</v>
      </c>
      <c r="J65" s="31">
        <f>G65*AO65</f>
        <v>0</v>
      </c>
      <c r="K65" s="31">
        <f>G65*AP65</f>
        <v>0</v>
      </c>
      <c r="L65" s="31">
        <f>G65*H65</f>
        <v>0</v>
      </c>
      <c r="M65" s="31">
        <f>L65*(1+BW65/100)</f>
        <v>0</v>
      </c>
      <c r="N65" s="31">
        <v>2.15E-3</v>
      </c>
      <c r="O65" s="31">
        <f>G65*N65</f>
        <v>0.13158</v>
      </c>
      <c r="P65" s="33" t="s">
        <v>75</v>
      </c>
      <c r="Z65" s="31">
        <f>IF(AQ65="5",BJ65,0)</f>
        <v>0</v>
      </c>
      <c r="AB65" s="31">
        <f>IF(AQ65="1",BH65,0)</f>
        <v>0</v>
      </c>
      <c r="AC65" s="31">
        <f>IF(AQ65="1",BI65,0)</f>
        <v>0</v>
      </c>
      <c r="AD65" s="31">
        <f>IF(AQ65="7",BH65,0)</f>
        <v>0</v>
      </c>
      <c r="AE65" s="31">
        <f>IF(AQ65="7",BI65,0)</f>
        <v>0</v>
      </c>
      <c r="AF65" s="31">
        <f>IF(AQ65="2",BH65,0)</f>
        <v>0</v>
      </c>
      <c r="AG65" s="31">
        <f>IF(AQ65="2",BI65,0)</f>
        <v>0</v>
      </c>
      <c r="AH65" s="31">
        <f>IF(AQ65="0",BJ65,0)</f>
        <v>0</v>
      </c>
      <c r="AI65" s="12" t="s">
        <v>55</v>
      </c>
      <c r="AJ65" s="31">
        <f>IF(AN65=0,L65,0)</f>
        <v>0</v>
      </c>
      <c r="AK65" s="31">
        <f>IF(AN65=12,L65,0)</f>
        <v>0</v>
      </c>
      <c r="AL65" s="31">
        <f>IF(AN65=21,L65,0)</f>
        <v>0</v>
      </c>
      <c r="AN65" s="31">
        <v>21</v>
      </c>
      <c r="AO65" s="31">
        <f>H65*1</f>
        <v>0</v>
      </c>
      <c r="AP65" s="31">
        <f>H65*(1-1)</f>
        <v>0</v>
      </c>
      <c r="AQ65" s="32" t="s">
        <v>56</v>
      </c>
      <c r="AV65" s="31">
        <f>AW65+AX65</f>
        <v>0</v>
      </c>
      <c r="AW65" s="31">
        <f>G65*AO65</f>
        <v>0</v>
      </c>
      <c r="AX65" s="31">
        <f>G65*AP65</f>
        <v>0</v>
      </c>
      <c r="AY65" s="32" t="s">
        <v>172</v>
      </c>
      <c r="AZ65" s="32" t="s">
        <v>173</v>
      </c>
      <c r="BA65" s="12" t="s">
        <v>65</v>
      </c>
      <c r="BC65" s="31">
        <f>AW65+AX65</f>
        <v>0</v>
      </c>
      <c r="BD65" s="31">
        <f>H65/(100-BE65)*100</f>
        <v>0</v>
      </c>
      <c r="BE65" s="31">
        <v>0</v>
      </c>
      <c r="BF65" s="31">
        <f>O65</f>
        <v>0.13158</v>
      </c>
      <c r="BH65" s="31">
        <f>G65*AO65</f>
        <v>0</v>
      </c>
      <c r="BI65" s="31">
        <f>G65*AP65</f>
        <v>0</v>
      </c>
      <c r="BJ65" s="31">
        <f>G65*H65</f>
        <v>0</v>
      </c>
      <c r="BK65" s="31"/>
      <c r="BL65" s="31"/>
      <c r="BW65" s="31" t="str">
        <f>I65</f>
        <v>21</v>
      </c>
      <c r="BX65" s="4" t="s">
        <v>171</v>
      </c>
    </row>
    <row r="66" spans="1:76" x14ac:dyDescent="0.25">
      <c r="A66" s="34"/>
      <c r="D66" s="35" t="s">
        <v>146</v>
      </c>
      <c r="E66" s="35" t="s">
        <v>55</v>
      </c>
      <c r="G66" s="36">
        <v>51</v>
      </c>
      <c r="P66" s="37"/>
    </row>
    <row r="67" spans="1:76" x14ac:dyDescent="0.25">
      <c r="A67" s="34"/>
      <c r="D67" s="35" t="s">
        <v>174</v>
      </c>
      <c r="E67" s="35" t="s">
        <v>55</v>
      </c>
      <c r="G67" s="36">
        <v>10.199999999999999</v>
      </c>
      <c r="P67" s="37"/>
    </row>
    <row r="68" spans="1:76" x14ac:dyDescent="0.25">
      <c r="A68" s="2" t="s">
        <v>175</v>
      </c>
      <c r="B68" s="3" t="s">
        <v>55</v>
      </c>
      <c r="C68" s="3" t="s">
        <v>176</v>
      </c>
      <c r="D68" s="78" t="s">
        <v>177</v>
      </c>
      <c r="E68" s="75"/>
      <c r="F68" s="3" t="s">
        <v>143</v>
      </c>
      <c r="G68" s="31">
        <v>61.2</v>
      </c>
      <c r="H68" s="31"/>
      <c r="I68" s="32" t="s">
        <v>62</v>
      </c>
      <c r="J68" s="31">
        <f>G68*AO68</f>
        <v>0</v>
      </c>
      <c r="K68" s="31">
        <f>G68*AP68</f>
        <v>0</v>
      </c>
      <c r="L68" s="31">
        <f>G68*H68</f>
        <v>0</v>
      </c>
      <c r="M68" s="31">
        <f>L68*(1+BW68/100)</f>
        <v>0</v>
      </c>
      <c r="N68" s="31">
        <v>0</v>
      </c>
      <c r="O68" s="31">
        <f>G68*N68</f>
        <v>0</v>
      </c>
      <c r="P68" s="33" t="s">
        <v>75</v>
      </c>
      <c r="Z68" s="31">
        <f>IF(AQ68="5",BJ68,0)</f>
        <v>0</v>
      </c>
      <c r="AB68" s="31">
        <f>IF(AQ68="1",BH68,0)</f>
        <v>0</v>
      </c>
      <c r="AC68" s="31">
        <f>IF(AQ68="1",BI68,0)</f>
        <v>0</v>
      </c>
      <c r="AD68" s="31">
        <f>IF(AQ68="7",BH68,0)</f>
        <v>0</v>
      </c>
      <c r="AE68" s="31">
        <f>IF(AQ68="7",BI68,0)</f>
        <v>0</v>
      </c>
      <c r="AF68" s="31">
        <f>IF(AQ68="2",BH68,0)</f>
        <v>0</v>
      </c>
      <c r="AG68" s="31">
        <f>IF(AQ68="2",BI68,0)</f>
        <v>0</v>
      </c>
      <c r="AH68" s="31">
        <f>IF(AQ68="0",BJ68,0)</f>
        <v>0</v>
      </c>
      <c r="AI68" s="12" t="s">
        <v>55</v>
      </c>
      <c r="AJ68" s="31">
        <f>IF(AN68=0,L68,0)</f>
        <v>0</v>
      </c>
      <c r="AK68" s="31">
        <f>IF(AN68=12,L68,0)</f>
        <v>0</v>
      </c>
      <c r="AL68" s="31">
        <f>IF(AN68=21,L68,0)</f>
        <v>0</v>
      </c>
      <c r="AN68" s="31">
        <v>21</v>
      </c>
      <c r="AO68" s="31">
        <f>H68*1</f>
        <v>0</v>
      </c>
      <c r="AP68" s="31">
        <f>H68*(1-1)</f>
        <v>0</v>
      </c>
      <c r="AQ68" s="32" t="s">
        <v>56</v>
      </c>
      <c r="AV68" s="31">
        <f>AW68+AX68</f>
        <v>0</v>
      </c>
      <c r="AW68" s="31">
        <f>G68*AO68</f>
        <v>0</v>
      </c>
      <c r="AX68" s="31">
        <f>G68*AP68</f>
        <v>0</v>
      </c>
      <c r="AY68" s="32" t="s">
        <v>172</v>
      </c>
      <c r="AZ68" s="32" t="s">
        <v>173</v>
      </c>
      <c r="BA68" s="12" t="s">
        <v>65</v>
      </c>
      <c r="BC68" s="31">
        <f>AW68+AX68</f>
        <v>0</v>
      </c>
      <c r="BD68" s="31">
        <f>H68/(100-BE68)*100</f>
        <v>0</v>
      </c>
      <c r="BE68" s="31">
        <v>0</v>
      </c>
      <c r="BF68" s="31">
        <f>O68</f>
        <v>0</v>
      </c>
      <c r="BH68" s="31">
        <f>G68*AO68</f>
        <v>0</v>
      </c>
      <c r="BI68" s="31">
        <f>G68*AP68</f>
        <v>0</v>
      </c>
      <c r="BJ68" s="31">
        <f>G68*H68</f>
        <v>0</v>
      </c>
      <c r="BK68" s="31"/>
      <c r="BL68" s="31"/>
      <c r="BW68" s="31" t="str">
        <f>I68</f>
        <v>21</v>
      </c>
      <c r="BX68" s="4" t="s">
        <v>177</v>
      </c>
    </row>
    <row r="69" spans="1:76" x14ac:dyDescent="0.25">
      <c r="A69" s="34"/>
      <c r="D69" s="35" t="s">
        <v>146</v>
      </c>
      <c r="E69" s="35" t="s">
        <v>55</v>
      </c>
      <c r="G69" s="36">
        <v>51</v>
      </c>
      <c r="P69" s="37"/>
    </row>
    <row r="70" spans="1:76" x14ac:dyDescent="0.25">
      <c r="A70" s="34"/>
      <c r="D70" s="35" t="s">
        <v>174</v>
      </c>
      <c r="E70" s="35" t="s">
        <v>55</v>
      </c>
      <c r="G70" s="36">
        <v>10.199999999999999</v>
      </c>
      <c r="P70" s="37"/>
    </row>
    <row r="71" spans="1:76" x14ac:dyDescent="0.25">
      <c r="A71" s="2" t="s">
        <v>178</v>
      </c>
      <c r="B71" s="3" t="s">
        <v>55</v>
      </c>
      <c r="C71" s="3" t="s">
        <v>179</v>
      </c>
      <c r="D71" s="78" t="s">
        <v>180</v>
      </c>
      <c r="E71" s="75"/>
      <c r="F71" s="3" t="s">
        <v>61</v>
      </c>
      <c r="G71" s="31">
        <v>1</v>
      </c>
      <c r="H71" s="31"/>
      <c r="I71" s="32" t="s">
        <v>62</v>
      </c>
      <c r="J71" s="31">
        <f>G71*AO71</f>
        <v>0</v>
      </c>
      <c r="K71" s="31">
        <f>G71*AP71</f>
        <v>0</v>
      </c>
      <c r="L71" s="31">
        <f>G71*H71</f>
        <v>0</v>
      </c>
      <c r="M71" s="31">
        <f>L71*(1+BW71/100)</f>
        <v>0</v>
      </c>
      <c r="N71" s="31">
        <v>6.8999999999999997E-4</v>
      </c>
      <c r="O71" s="31">
        <f>G71*N71</f>
        <v>6.8999999999999997E-4</v>
      </c>
      <c r="P71" s="33" t="s">
        <v>75</v>
      </c>
      <c r="Z71" s="31">
        <f>IF(AQ71="5",BJ71,0)</f>
        <v>0</v>
      </c>
      <c r="AB71" s="31">
        <f>IF(AQ71="1",BH71,0)</f>
        <v>0</v>
      </c>
      <c r="AC71" s="31">
        <f>IF(AQ71="1",BI71,0)</f>
        <v>0</v>
      </c>
      <c r="AD71" s="31">
        <f>IF(AQ71="7",BH71,0)</f>
        <v>0</v>
      </c>
      <c r="AE71" s="31">
        <f>IF(AQ71="7",BI71,0)</f>
        <v>0</v>
      </c>
      <c r="AF71" s="31">
        <f>IF(AQ71="2",BH71,0)</f>
        <v>0</v>
      </c>
      <c r="AG71" s="31">
        <f>IF(AQ71="2",BI71,0)</f>
        <v>0</v>
      </c>
      <c r="AH71" s="31">
        <f>IF(AQ71="0",BJ71,0)</f>
        <v>0</v>
      </c>
      <c r="AI71" s="12" t="s">
        <v>55</v>
      </c>
      <c r="AJ71" s="31">
        <f>IF(AN71=0,L71,0)</f>
        <v>0</v>
      </c>
      <c r="AK71" s="31">
        <f>IF(AN71=12,L71,0)</f>
        <v>0</v>
      </c>
      <c r="AL71" s="31">
        <f>IF(AN71=21,L71,0)</f>
        <v>0</v>
      </c>
      <c r="AN71" s="31">
        <v>21</v>
      </c>
      <c r="AO71" s="31">
        <f>H71*1</f>
        <v>0</v>
      </c>
      <c r="AP71" s="31">
        <f>H71*(1-1)</f>
        <v>0</v>
      </c>
      <c r="AQ71" s="32" t="s">
        <v>56</v>
      </c>
      <c r="AV71" s="31">
        <f>AW71+AX71</f>
        <v>0</v>
      </c>
      <c r="AW71" s="31">
        <f>G71*AO71</f>
        <v>0</v>
      </c>
      <c r="AX71" s="31">
        <f>G71*AP71</f>
        <v>0</v>
      </c>
      <c r="AY71" s="32" t="s">
        <v>172</v>
      </c>
      <c r="AZ71" s="32" t="s">
        <v>173</v>
      </c>
      <c r="BA71" s="12" t="s">
        <v>65</v>
      </c>
      <c r="BC71" s="31">
        <f>AW71+AX71</f>
        <v>0</v>
      </c>
      <c r="BD71" s="31">
        <f>H71/(100-BE71)*100</f>
        <v>0</v>
      </c>
      <c r="BE71" s="31">
        <v>0</v>
      </c>
      <c r="BF71" s="31">
        <f>O71</f>
        <v>6.8999999999999997E-4</v>
      </c>
      <c r="BH71" s="31">
        <f>G71*AO71</f>
        <v>0</v>
      </c>
      <c r="BI71" s="31">
        <f>G71*AP71</f>
        <v>0</v>
      </c>
      <c r="BJ71" s="31">
        <f>G71*H71</f>
        <v>0</v>
      </c>
      <c r="BK71" s="31"/>
      <c r="BL71" s="31"/>
      <c r="BW71" s="31" t="str">
        <f>I71</f>
        <v>21</v>
      </c>
      <c r="BX71" s="4" t="s">
        <v>180</v>
      </c>
    </row>
    <row r="72" spans="1:76" x14ac:dyDescent="0.25">
      <c r="A72" s="34"/>
      <c r="D72" s="35" t="s">
        <v>58</v>
      </c>
      <c r="E72" s="35" t="s">
        <v>55</v>
      </c>
      <c r="G72" s="36">
        <v>1</v>
      </c>
      <c r="P72" s="37"/>
    </row>
    <row r="73" spans="1:76" x14ac:dyDescent="0.25">
      <c r="A73" s="2" t="s">
        <v>181</v>
      </c>
      <c r="B73" s="3" t="s">
        <v>55</v>
      </c>
      <c r="C73" s="3" t="s">
        <v>182</v>
      </c>
      <c r="D73" s="78" t="s">
        <v>183</v>
      </c>
      <c r="E73" s="75"/>
      <c r="F73" s="3" t="s">
        <v>61</v>
      </c>
      <c r="G73" s="31">
        <v>1</v>
      </c>
      <c r="H73" s="31"/>
      <c r="I73" s="32" t="s">
        <v>62</v>
      </c>
      <c r="J73" s="31">
        <f>G73*AO73</f>
        <v>0</v>
      </c>
      <c r="K73" s="31">
        <f>G73*AP73</f>
        <v>0</v>
      </c>
      <c r="L73" s="31">
        <f>G73*H73</f>
        <v>0</v>
      </c>
      <c r="M73" s="31">
        <f>L73*(1+BW73/100)</f>
        <v>0</v>
      </c>
      <c r="N73" s="31">
        <v>2.33E-3</v>
      </c>
      <c r="O73" s="31">
        <f>G73*N73</f>
        <v>2.33E-3</v>
      </c>
      <c r="P73" s="33" t="s">
        <v>75</v>
      </c>
      <c r="Z73" s="31">
        <f>IF(AQ73="5",BJ73,0)</f>
        <v>0</v>
      </c>
      <c r="AB73" s="31">
        <f>IF(AQ73="1",BH73,0)</f>
        <v>0</v>
      </c>
      <c r="AC73" s="31">
        <f>IF(AQ73="1",BI73,0)</f>
        <v>0</v>
      </c>
      <c r="AD73" s="31">
        <f>IF(AQ73="7",BH73,0)</f>
        <v>0</v>
      </c>
      <c r="AE73" s="31">
        <f>IF(AQ73="7",BI73,0)</f>
        <v>0</v>
      </c>
      <c r="AF73" s="31">
        <f>IF(AQ73="2",BH73,0)</f>
        <v>0</v>
      </c>
      <c r="AG73" s="31">
        <f>IF(AQ73="2",BI73,0)</f>
        <v>0</v>
      </c>
      <c r="AH73" s="31">
        <f>IF(AQ73="0",BJ73,0)</f>
        <v>0</v>
      </c>
      <c r="AI73" s="12" t="s">
        <v>55</v>
      </c>
      <c r="AJ73" s="31">
        <f>IF(AN73=0,L73,0)</f>
        <v>0</v>
      </c>
      <c r="AK73" s="31">
        <f>IF(AN73=12,L73,0)</f>
        <v>0</v>
      </c>
      <c r="AL73" s="31">
        <f>IF(AN73=21,L73,0)</f>
        <v>0</v>
      </c>
      <c r="AN73" s="31">
        <v>21</v>
      </c>
      <c r="AO73" s="31">
        <f>H73*1</f>
        <v>0</v>
      </c>
      <c r="AP73" s="31">
        <f>H73*(1-1)</f>
        <v>0</v>
      </c>
      <c r="AQ73" s="32" t="s">
        <v>56</v>
      </c>
      <c r="AV73" s="31">
        <f>AW73+AX73</f>
        <v>0</v>
      </c>
      <c r="AW73" s="31">
        <f>G73*AO73</f>
        <v>0</v>
      </c>
      <c r="AX73" s="31">
        <f>G73*AP73</f>
        <v>0</v>
      </c>
      <c r="AY73" s="32" t="s">
        <v>172</v>
      </c>
      <c r="AZ73" s="32" t="s">
        <v>173</v>
      </c>
      <c r="BA73" s="12" t="s">
        <v>65</v>
      </c>
      <c r="BC73" s="31">
        <f>AW73+AX73</f>
        <v>0</v>
      </c>
      <c r="BD73" s="31">
        <f>H73/(100-BE73)*100</f>
        <v>0</v>
      </c>
      <c r="BE73" s="31">
        <v>0</v>
      </c>
      <c r="BF73" s="31">
        <f>O73</f>
        <v>2.33E-3</v>
      </c>
      <c r="BH73" s="31">
        <f>G73*AO73</f>
        <v>0</v>
      </c>
      <c r="BI73" s="31">
        <f>G73*AP73</f>
        <v>0</v>
      </c>
      <c r="BJ73" s="31">
        <f>G73*H73</f>
        <v>0</v>
      </c>
      <c r="BK73" s="31"/>
      <c r="BL73" s="31"/>
      <c r="BW73" s="31" t="str">
        <f>I73</f>
        <v>21</v>
      </c>
      <c r="BX73" s="4" t="s">
        <v>183</v>
      </c>
    </row>
    <row r="74" spans="1:76" x14ac:dyDescent="0.25">
      <c r="A74" s="34"/>
      <c r="D74" s="35" t="s">
        <v>58</v>
      </c>
      <c r="E74" s="35" t="s">
        <v>55</v>
      </c>
      <c r="G74" s="36">
        <v>1</v>
      </c>
      <c r="P74" s="37"/>
    </row>
    <row r="75" spans="1:76" x14ac:dyDescent="0.25">
      <c r="A75" s="2" t="s">
        <v>184</v>
      </c>
      <c r="B75" s="3" t="s">
        <v>55</v>
      </c>
      <c r="C75" s="3" t="s">
        <v>185</v>
      </c>
      <c r="D75" s="78" t="s">
        <v>186</v>
      </c>
      <c r="E75" s="75"/>
      <c r="F75" s="3" t="s">
        <v>61</v>
      </c>
      <c r="G75" s="31">
        <v>1</v>
      </c>
      <c r="H75" s="31"/>
      <c r="I75" s="32" t="s">
        <v>62</v>
      </c>
      <c r="J75" s="31">
        <f>G75*AO75</f>
        <v>0</v>
      </c>
      <c r="K75" s="31">
        <f>G75*AP75</f>
        <v>0</v>
      </c>
      <c r="L75" s="31">
        <f>G75*H75</f>
        <v>0</v>
      </c>
      <c r="M75" s="31">
        <f>L75*(1+BW75/100)</f>
        <v>0</v>
      </c>
      <c r="N75" s="31">
        <v>8.3000000000000001E-4</v>
      </c>
      <c r="O75" s="31">
        <f>G75*N75</f>
        <v>8.3000000000000001E-4</v>
      </c>
      <c r="P75" s="33" t="s">
        <v>75</v>
      </c>
      <c r="Z75" s="31">
        <f>IF(AQ75="5",BJ75,0)</f>
        <v>0</v>
      </c>
      <c r="AB75" s="31">
        <f>IF(AQ75="1",BH75,0)</f>
        <v>0</v>
      </c>
      <c r="AC75" s="31">
        <f>IF(AQ75="1",BI75,0)</f>
        <v>0</v>
      </c>
      <c r="AD75" s="31">
        <f>IF(AQ75="7",BH75,0)</f>
        <v>0</v>
      </c>
      <c r="AE75" s="31">
        <f>IF(AQ75="7",BI75,0)</f>
        <v>0</v>
      </c>
      <c r="AF75" s="31">
        <f>IF(AQ75="2",BH75,0)</f>
        <v>0</v>
      </c>
      <c r="AG75" s="31">
        <f>IF(AQ75="2",BI75,0)</f>
        <v>0</v>
      </c>
      <c r="AH75" s="31">
        <f>IF(AQ75="0",BJ75,0)</f>
        <v>0</v>
      </c>
      <c r="AI75" s="12" t="s">
        <v>55</v>
      </c>
      <c r="AJ75" s="31">
        <f>IF(AN75=0,L75,0)</f>
        <v>0</v>
      </c>
      <c r="AK75" s="31">
        <f>IF(AN75=12,L75,0)</f>
        <v>0</v>
      </c>
      <c r="AL75" s="31">
        <f>IF(AN75=21,L75,0)</f>
        <v>0</v>
      </c>
      <c r="AN75" s="31">
        <v>21</v>
      </c>
      <c r="AO75" s="31">
        <f>H75*1</f>
        <v>0</v>
      </c>
      <c r="AP75" s="31">
        <f>H75*(1-1)</f>
        <v>0</v>
      </c>
      <c r="AQ75" s="32" t="s">
        <v>56</v>
      </c>
      <c r="AV75" s="31">
        <f>AW75+AX75</f>
        <v>0</v>
      </c>
      <c r="AW75" s="31">
        <f>G75*AO75</f>
        <v>0</v>
      </c>
      <c r="AX75" s="31">
        <f>G75*AP75</f>
        <v>0</v>
      </c>
      <c r="AY75" s="32" t="s">
        <v>172</v>
      </c>
      <c r="AZ75" s="32" t="s">
        <v>173</v>
      </c>
      <c r="BA75" s="12" t="s">
        <v>65</v>
      </c>
      <c r="BC75" s="31">
        <f>AW75+AX75</f>
        <v>0</v>
      </c>
      <c r="BD75" s="31">
        <f>H75/(100-BE75)*100</f>
        <v>0</v>
      </c>
      <c r="BE75" s="31">
        <v>0</v>
      </c>
      <c r="BF75" s="31">
        <f>O75</f>
        <v>8.3000000000000001E-4</v>
      </c>
      <c r="BH75" s="31">
        <f>G75*AO75</f>
        <v>0</v>
      </c>
      <c r="BI75" s="31">
        <f>G75*AP75</f>
        <v>0</v>
      </c>
      <c r="BJ75" s="31">
        <f>G75*H75</f>
        <v>0</v>
      </c>
      <c r="BK75" s="31"/>
      <c r="BL75" s="31"/>
      <c r="BW75" s="31" t="str">
        <f>I75</f>
        <v>21</v>
      </c>
      <c r="BX75" s="4" t="s">
        <v>186</v>
      </c>
    </row>
    <row r="76" spans="1:76" x14ac:dyDescent="0.25">
      <c r="A76" s="34"/>
      <c r="D76" s="35" t="s">
        <v>58</v>
      </c>
      <c r="E76" s="35" t="s">
        <v>55</v>
      </c>
      <c r="G76" s="36">
        <v>1</v>
      </c>
      <c r="P76" s="37"/>
    </row>
    <row r="77" spans="1:76" x14ac:dyDescent="0.25">
      <c r="A77" s="2" t="s">
        <v>187</v>
      </c>
      <c r="B77" s="3" t="s">
        <v>55</v>
      </c>
      <c r="C77" s="3" t="s">
        <v>188</v>
      </c>
      <c r="D77" s="78" t="s">
        <v>189</v>
      </c>
      <c r="E77" s="75"/>
      <c r="F77" s="3" t="s">
        <v>61</v>
      </c>
      <c r="G77" s="31">
        <v>1</v>
      </c>
      <c r="H77" s="31"/>
      <c r="I77" s="32" t="s">
        <v>62</v>
      </c>
      <c r="J77" s="31">
        <f>G77*AO77</f>
        <v>0</v>
      </c>
      <c r="K77" s="31">
        <f>G77*AP77</f>
        <v>0</v>
      </c>
      <c r="L77" s="31">
        <f>G77*H77</f>
        <v>0</v>
      </c>
      <c r="M77" s="31">
        <f>L77*(1+BW77/100)</f>
        <v>0</v>
      </c>
      <c r="N77" s="31">
        <v>1.32E-3</v>
      </c>
      <c r="O77" s="31">
        <f>G77*N77</f>
        <v>1.32E-3</v>
      </c>
      <c r="P77" s="33" t="s">
        <v>75</v>
      </c>
      <c r="Z77" s="31">
        <f>IF(AQ77="5",BJ77,0)</f>
        <v>0</v>
      </c>
      <c r="AB77" s="31">
        <f>IF(AQ77="1",BH77,0)</f>
        <v>0</v>
      </c>
      <c r="AC77" s="31">
        <f>IF(AQ77="1",BI77,0)</f>
        <v>0</v>
      </c>
      <c r="AD77" s="31">
        <f>IF(AQ77="7",BH77,0)</f>
        <v>0</v>
      </c>
      <c r="AE77" s="31">
        <f>IF(AQ77="7",BI77,0)</f>
        <v>0</v>
      </c>
      <c r="AF77" s="31">
        <f>IF(AQ77="2",BH77,0)</f>
        <v>0</v>
      </c>
      <c r="AG77" s="31">
        <f>IF(AQ77="2",BI77,0)</f>
        <v>0</v>
      </c>
      <c r="AH77" s="31">
        <f>IF(AQ77="0",BJ77,0)</f>
        <v>0</v>
      </c>
      <c r="AI77" s="12" t="s">
        <v>55</v>
      </c>
      <c r="AJ77" s="31">
        <f>IF(AN77=0,L77,0)</f>
        <v>0</v>
      </c>
      <c r="AK77" s="31">
        <f>IF(AN77=12,L77,0)</f>
        <v>0</v>
      </c>
      <c r="AL77" s="31">
        <f>IF(AN77=21,L77,0)</f>
        <v>0</v>
      </c>
      <c r="AN77" s="31">
        <v>21</v>
      </c>
      <c r="AO77" s="31">
        <f>H77*1</f>
        <v>0</v>
      </c>
      <c r="AP77" s="31">
        <f>H77*(1-1)</f>
        <v>0</v>
      </c>
      <c r="AQ77" s="32" t="s">
        <v>56</v>
      </c>
      <c r="AV77" s="31">
        <f>AW77+AX77</f>
        <v>0</v>
      </c>
      <c r="AW77" s="31">
        <f>G77*AO77</f>
        <v>0</v>
      </c>
      <c r="AX77" s="31">
        <f>G77*AP77</f>
        <v>0</v>
      </c>
      <c r="AY77" s="32" t="s">
        <v>172</v>
      </c>
      <c r="AZ77" s="32" t="s">
        <v>173</v>
      </c>
      <c r="BA77" s="12" t="s">
        <v>65</v>
      </c>
      <c r="BC77" s="31">
        <f>AW77+AX77</f>
        <v>0</v>
      </c>
      <c r="BD77" s="31">
        <f>H77/(100-BE77)*100</f>
        <v>0</v>
      </c>
      <c r="BE77" s="31">
        <v>0</v>
      </c>
      <c r="BF77" s="31">
        <f>O77</f>
        <v>1.32E-3</v>
      </c>
      <c r="BH77" s="31">
        <f>G77*AO77</f>
        <v>0</v>
      </c>
      <c r="BI77" s="31">
        <f>G77*AP77</f>
        <v>0</v>
      </c>
      <c r="BJ77" s="31">
        <f>G77*H77</f>
        <v>0</v>
      </c>
      <c r="BK77" s="31"/>
      <c r="BL77" s="31"/>
      <c r="BW77" s="31" t="str">
        <f>I77</f>
        <v>21</v>
      </c>
      <c r="BX77" s="4" t="s">
        <v>189</v>
      </c>
    </row>
    <row r="78" spans="1:76" x14ac:dyDescent="0.25">
      <c r="A78" s="34"/>
      <c r="D78" s="35" t="s">
        <v>58</v>
      </c>
      <c r="E78" s="35" t="s">
        <v>55</v>
      </c>
      <c r="G78" s="36">
        <v>1</v>
      </c>
      <c r="P78" s="37"/>
    </row>
    <row r="79" spans="1:76" x14ac:dyDescent="0.25">
      <c r="A79" s="38" t="s">
        <v>55</v>
      </c>
      <c r="B79" s="39" t="s">
        <v>55</v>
      </c>
      <c r="C79" s="39" t="s">
        <v>190</v>
      </c>
      <c r="D79" s="136" t="s">
        <v>191</v>
      </c>
      <c r="E79" s="137"/>
      <c r="F79" s="40" t="s">
        <v>3</v>
      </c>
      <c r="G79" s="40" t="s">
        <v>3</v>
      </c>
      <c r="H79" s="40"/>
      <c r="I79" s="40" t="s">
        <v>3</v>
      </c>
      <c r="J79" s="1">
        <f>J80</f>
        <v>0</v>
      </c>
      <c r="K79" s="1">
        <f t="shared" ref="K79:M79" si="0">K80</f>
        <v>0</v>
      </c>
      <c r="L79" s="1">
        <f t="shared" si="0"/>
        <v>0</v>
      </c>
      <c r="M79" s="1">
        <f t="shared" si="0"/>
        <v>0</v>
      </c>
      <c r="N79" s="12" t="s">
        <v>55</v>
      </c>
      <c r="O79" s="1">
        <f>O80</f>
        <v>0</v>
      </c>
      <c r="P79" s="41" t="s">
        <v>55</v>
      </c>
      <c r="AI79" s="12" t="s">
        <v>55</v>
      </c>
    </row>
    <row r="80" spans="1:76" x14ac:dyDescent="0.25">
      <c r="A80" s="38" t="s">
        <v>55</v>
      </c>
      <c r="B80" s="39" t="s">
        <v>55</v>
      </c>
      <c r="C80" s="39" t="s">
        <v>195</v>
      </c>
      <c r="D80" s="136" t="s">
        <v>196</v>
      </c>
      <c r="E80" s="137"/>
      <c r="F80" s="40" t="s">
        <v>3</v>
      </c>
      <c r="G80" s="40" t="s">
        <v>3</v>
      </c>
      <c r="H80" s="40"/>
      <c r="I80" s="40" t="s">
        <v>3</v>
      </c>
      <c r="J80" s="1">
        <f>SUM(J81:J81)</f>
        <v>0</v>
      </c>
      <c r="K80" s="1">
        <f>SUM(K81:K81)</f>
        <v>0</v>
      </c>
      <c r="L80" s="1">
        <f>SUM(L81:L81)</f>
        <v>0</v>
      </c>
      <c r="M80" s="1">
        <f>SUM(M81:M81)</f>
        <v>0</v>
      </c>
      <c r="N80" s="12" t="s">
        <v>55</v>
      </c>
      <c r="O80" s="1">
        <f>SUM(O81:O81)</f>
        <v>0</v>
      </c>
      <c r="P80" s="41" t="s">
        <v>55</v>
      </c>
      <c r="AI80" s="12" t="s">
        <v>55</v>
      </c>
      <c r="AS80" s="1">
        <f>SUM(AJ81:AJ81)</f>
        <v>0</v>
      </c>
      <c r="AT80" s="1">
        <f>SUM(AK81:AK81)</f>
        <v>0</v>
      </c>
      <c r="AU80" s="1">
        <f>SUM(AL81:AL81)</f>
        <v>0</v>
      </c>
    </row>
    <row r="81" spans="1:76" x14ac:dyDescent="0.25">
      <c r="A81" s="2" t="s">
        <v>197</v>
      </c>
      <c r="B81" s="3" t="s">
        <v>55</v>
      </c>
      <c r="C81" s="3" t="s">
        <v>198</v>
      </c>
      <c r="D81" s="158" t="s">
        <v>263</v>
      </c>
      <c r="E81" s="159"/>
      <c r="F81" s="164"/>
      <c r="G81" s="165"/>
      <c r="H81" s="31"/>
      <c r="I81" s="32" t="s">
        <v>62</v>
      </c>
      <c r="J81" s="31">
        <f>G81*AO81</f>
        <v>0</v>
      </c>
      <c r="K81" s="31">
        <f>G81*AP81</f>
        <v>0</v>
      </c>
      <c r="L81" s="31">
        <f>G81*H81</f>
        <v>0</v>
      </c>
      <c r="M81" s="31">
        <f>L81*(1+BW81/100)</f>
        <v>0</v>
      </c>
      <c r="N81" s="31">
        <v>0</v>
      </c>
      <c r="O81" s="31">
        <f>G81*N81</f>
        <v>0</v>
      </c>
      <c r="P81" s="33" t="s">
        <v>55</v>
      </c>
      <c r="Z81" s="31">
        <f>IF(AQ81="5",BJ81,0)</f>
        <v>0</v>
      </c>
      <c r="AB81" s="31">
        <f>IF(AQ81="1",BH81,0)</f>
        <v>0</v>
      </c>
      <c r="AC81" s="31">
        <f>IF(AQ81="1",BI81,0)</f>
        <v>0</v>
      </c>
      <c r="AD81" s="31">
        <f>IF(AQ81="7",BH81,0)</f>
        <v>0</v>
      </c>
      <c r="AE81" s="31">
        <f>IF(AQ81="7",BI81,0)</f>
        <v>0</v>
      </c>
      <c r="AF81" s="31">
        <f>IF(AQ81="2",BH81,0)</f>
        <v>0</v>
      </c>
      <c r="AG81" s="31">
        <f>IF(AQ81="2",BI81,0)</f>
        <v>0</v>
      </c>
      <c r="AH81" s="31">
        <f>IF(AQ81="0",BJ81,0)</f>
        <v>0</v>
      </c>
      <c r="AI81" s="12" t="s">
        <v>55</v>
      </c>
      <c r="AJ81" s="31">
        <f>IF(AN81=0,L81,0)</f>
        <v>0</v>
      </c>
      <c r="AK81" s="31">
        <f>IF(AN81=12,L81,0)</f>
        <v>0</v>
      </c>
      <c r="AL81" s="31">
        <f>IF(AN81=21,L81,0)</f>
        <v>0</v>
      </c>
      <c r="AN81" s="31">
        <v>21</v>
      </c>
      <c r="AO81" s="31">
        <f>H81*1</f>
        <v>0</v>
      </c>
      <c r="AP81" s="31">
        <f>H81*(1-1)</f>
        <v>0</v>
      </c>
      <c r="AQ81" s="32" t="s">
        <v>193</v>
      </c>
      <c r="AV81" s="31">
        <f>AW81+AX81</f>
        <v>0</v>
      </c>
      <c r="AW81" s="31">
        <f>G81*AO81</f>
        <v>0</v>
      </c>
      <c r="AX81" s="31">
        <f>G81*AP81</f>
        <v>0</v>
      </c>
      <c r="AY81" s="32" t="s">
        <v>200</v>
      </c>
      <c r="AZ81" s="32" t="s">
        <v>194</v>
      </c>
      <c r="BA81" s="12" t="s">
        <v>65</v>
      </c>
      <c r="BC81" s="31">
        <f>AW81+AX81</f>
        <v>0</v>
      </c>
      <c r="BD81" s="31">
        <f>H81/(100-BE81)*100</f>
        <v>0</v>
      </c>
      <c r="BE81" s="31">
        <v>0</v>
      </c>
      <c r="BF81" s="31">
        <f>O81</f>
        <v>0</v>
      </c>
      <c r="BH81" s="31">
        <f>G81*AO81</f>
        <v>0</v>
      </c>
      <c r="BI81" s="31">
        <f>G81*AP81</f>
        <v>0</v>
      </c>
      <c r="BJ81" s="31">
        <f>G81*H81</f>
        <v>0</v>
      </c>
      <c r="BK81" s="31"/>
      <c r="BL81" s="31"/>
      <c r="BN81" s="31">
        <f>G81*H81</f>
        <v>0</v>
      </c>
      <c r="BW81" s="31" t="str">
        <f>I81</f>
        <v>21</v>
      </c>
      <c r="BX81" s="4" t="s">
        <v>199</v>
      </c>
    </row>
    <row r="82" spans="1:76" x14ac:dyDescent="0.25">
      <c r="A82" s="66"/>
      <c r="B82" s="67"/>
      <c r="C82" s="67"/>
      <c r="D82" s="167" t="s">
        <v>58</v>
      </c>
      <c r="E82" s="68" t="s">
        <v>55</v>
      </c>
      <c r="F82" s="67"/>
      <c r="G82" s="166">
        <v>1</v>
      </c>
      <c r="H82" s="67"/>
      <c r="I82" s="67"/>
      <c r="J82" s="67"/>
      <c r="K82" s="67"/>
      <c r="L82" s="67"/>
      <c r="M82" s="67"/>
      <c r="N82" s="67"/>
      <c r="O82" s="67"/>
      <c r="P82" s="69"/>
    </row>
    <row r="83" spans="1:76" x14ac:dyDescent="0.25">
      <c r="C83" s="162"/>
      <c r="D83" s="163"/>
      <c r="J83" s="138" t="s">
        <v>202</v>
      </c>
      <c r="K83" s="138"/>
      <c r="L83" s="42">
        <f>L12+L17+L20+L23+L30+L37+L44+L47+L50+L53+L56+L59+L64+L80</f>
        <v>0</v>
      </c>
      <c r="M83" s="42">
        <f>M12+M17+M20+M23+M30+M37+M44+M47+M50+M53+M56+M59+M64+M80</f>
        <v>0</v>
      </c>
    </row>
    <row r="84" spans="1:76" x14ac:dyDescent="0.25">
      <c r="A84" s="43" t="s">
        <v>203</v>
      </c>
    </row>
    <row r="85" spans="1:76" ht="12.75" customHeight="1" x14ac:dyDescent="0.25">
      <c r="A85" s="78" t="s">
        <v>55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</row>
    <row r="86" spans="1:76" ht="15" customHeight="1" x14ac:dyDescent="0.25">
      <c r="C86" s="160"/>
      <c r="D86" s="161" t="s">
        <v>264</v>
      </c>
    </row>
  </sheetData>
  <sheetProtection algorithmName="SHA-512" hashValue="gyscIA8g0YRZsHW6LNQogDUtIHHByZUAcauZ5ZpuC/E45Ov8uurmqHFhJjyzU6pRYppz1ILhbnCZDA43UlabrQ==" saltValue="b58kJ/u+kqjDHjAojDUtZQ==" spinCount="100000" sheet="1" objects="1" scenarios="1"/>
  <protectedRanges>
    <protectedRange sqref="H13:H81" name="Oblast1"/>
  </protectedRanges>
  <mergeCells count="73">
    <mergeCell ref="A85:P85"/>
    <mergeCell ref="D80:E80"/>
    <mergeCell ref="D81:E81"/>
    <mergeCell ref="J83:K83"/>
    <mergeCell ref="D75:E75"/>
    <mergeCell ref="D77:E77"/>
    <mergeCell ref="D79:E79"/>
    <mergeCell ref="D64:E64"/>
    <mergeCell ref="D65:E65"/>
    <mergeCell ref="D68:E68"/>
    <mergeCell ref="D71:E71"/>
    <mergeCell ref="D73:E73"/>
    <mergeCell ref="D56:E56"/>
    <mergeCell ref="D57:E57"/>
    <mergeCell ref="D59:E59"/>
    <mergeCell ref="D60:E60"/>
    <mergeCell ref="D62:E62"/>
    <mergeCell ref="D48:E48"/>
    <mergeCell ref="D50:E50"/>
    <mergeCell ref="D51:E51"/>
    <mergeCell ref="D53:E53"/>
    <mergeCell ref="D54:E54"/>
    <mergeCell ref="D40:E40"/>
    <mergeCell ref="D42:E42"/>
    <mergeCell ref="D44:E44"/>
    <mergeCell ref="D45:E45"/>
    <mergeCell ref="D47:E47"/>
    <mergeCell ref="D31:E31"/>
    <mergeCell ref="D33:E33"/>
    <mergeCell ref="D35:E35"/>
    <mergeCell ref="D37:E37"/>
    <mergeCell ref="D38:E38"/>
    <mergeCell ref="D23:E23"/>
    <mergeCell ref="D24:E24"/>
    <mergeCell ref="D26:E26"/>
    <mergeCell ref="D28:E28"/>
    <mergeCell ref="D30:E30"/>
    <mergeCell ref="D15:E15"/>
    <mergeCell ref="D17:E17"/>
    <mergeCell ref="D18:E18"/>
    <mergeCell ref="D20:E20"/>
    <mergeCell ref="D21:E21"/>
    <mergeCell ref="D11:E11"/>
    <mergeCell ref="J10:L10"/>
    <mergeCell ref="N10:O10"/>
    <mergeCell ref="D12:E12"/>
    <mergeCell ref="D13:E13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70" t="s">
        <v>191</v>
      </c>
      <c r="B1" s="71"/>
      <c r="C1" s="71"/>
      <c r="D1" s="71"/>
      <c r="E1" s="71"/>
      <c r="F1" s="71"/>
      <c r="G1" s="71"/>
      <c r="H1" s="71"/>
      <c r="I1" s="71"/>
    </row>
    <row r="2" spans="1:9" x14ac:dyDescent="0.25">
      <c r="A2" s="72" t="s">
        <v>0</v>
      </c>
      <c r="B2" s="73"/>
      <c r="C2" s="82" t="str">
        <f>'soupis prací'!D2</f>
        <v>Parkovací dům - Oblastní nemocnice Trutnov</v>
      </c>
      <c r="D2" s="83"/>
      <c r="E2" s="77" t="s">
        <v>4</v>
      </c>
      <c r="F2" s="77" t="str">
        <f>'soupis prací'!J2</f>
        <v>Královehradecký kraj</v>
      </c>
      <c r="G2" s="73"/>
      <c r="H2" s="77" t="s">
        <v>204</v>
      </c>
      <c r="I2" s="79" t="s">
        <v>55</v>
      </c>
    </row>
    <row r="3" spans="1:9" ht="15" customHeight="1" x14ac:dyDescent="0.25">
      <c r="A3" s="74"/>
      <c r="B3" s="75"/>
      <c r="C3" s="84"/>
      <c r="D3" s="84"/>
      <c r="E3" s="75"/>
      <c r="F3" s="75"/>
      <c r="G3" s="75"/>
      <c r="H3" s="75"/>
      <c r="I3" s="80"/>
    </row>
    <row r="4" spans="1:9" x14ac:dyDescent="0.25">
      <c r="A4" s="76" t="s">
        <v>6</v>
      </c>
      <c r="B4" s="75"/>
      <c r="C4" s="78" t="str">
        <f>'soupis prací'!D4</f>
        <v>IO 700 - Areálová přeložka plynovodu</v>
      </c>
      <c r="D4" s="75"/>
      <c r="E4" s="78" t="s">
        <v>10</v>
      </c>
      <c r="F4" s="78" t="str">
        <f>'soupis prací'!J4</f>
        <v>VS-ingline sr.o.</v>
      </c>
      <c r="G4" s="75"/>
      <c r="H4" s="78" t="s">
        <v>204</v>
      </c>
      <c r="I4" s="80" t="s">
        <v>55</v>
      </c>
    </row>
    <row r="5" spans="1:9" ht="15" customHeight="1" x14ac:dyDescent="0.25">
      <c r="A5" s="74"/>
      <c r="B5" s="75"/>
      <c r="C5" s="75"/>
      <c r="D5" s="75"/>
      <c r="E5" s="75"/>
      <c r="F5" s="75"/>
      <c r="G5" s="75"/>
      <c r="H5" s="75"/>
      <c r="I5" s="80"/>
    </row>
    <row r="6" spans="1:9" x14ac:dyDescent="0.25">
      <c r="A6" s="76" t="s">
        <v>12</v>
      </c>
      <c r="B6" s="75"/>
      <c r="C6" s="78" t="str">
        <f>'soupis prací'!D6</f>
        <v>Trutnov</v>
      </c>
      <c r="D6" s="75"/>
      <c r="E6" s="78" t="s">
        <v>15</v>
      </c>
      <c r="F6" s="78" t="str">
        <f>'soupis prací'!J6</f>
        <v> </v>
      </c>
      <c r="G6" s="75"/>
      <c r="H6" s="78" t="s">
        <v>204</v>
      </c>
      <c r="I6" s="80" t="s">
        <v>55</v>
      </c>
    </row>
    <row r="7" spans="1:9" ht="15" customHeight="1" x14ac:dyDescent="0.25">
      <c r="A7" s="74"/>
      <c r="B7" s="75"/>
      <c r="C7" s="75"/>
      <c r="D7" s="75"/>
      <c r="E7" s="75"/>
      <c r="F7" s="75"/>
      <c r="G7" s="75"/>
      <c r="H7" s="75"/>
      <c r="I7" s="80"/>
    </row>
    <row r="8" spans="1:9" x14ac:dyDescent="0.25">
      <c r="A8" s="76" t="s">
        <v>8</v>
      </c>
      <c r="B8" s="75"/>
      <c r="C8" s="78" t="str">
        <f>'soupis prací'!H4</f>
        <v>29.10.2024</v>
      </c>
      <c r="D8" s="75"/>
      <c r="E8" s="78" t="s">
        <v>14</v>
      </c>
      <c r="F8" s="78" t="str">
        <f>'soupis prací'!H6</f>
        <v xml:space="preserve"> </v>
      </c>
      <c r="G8" s="75"/>
      <c r="H8" s="75" t="s">
        <v>205</v>
      </c>
      <c r="I8" s="81">
        <v>29</v>
      </c>
    </row>
    <row r="9" spans="1:9" x14ac:dyDescent="0.25">
      <c r="A9" s="74"/>
      <c r="B9" s="75"/>
      <c r="C9" s="75"/>
      <c r="D9" s="75"/>
      <c r="E9" s="75"/>
      <c r="F9" s="75"/>
      <c r="G9" s="75"/>
      <c r="H9" s="75"/>
      <c r="I9" s="80"/>
    </row>
    <row r="10" spans="1:9" x14ac:dyDescent="0.25">
      <c r="A10" s="76" t="s">
        <v>17</v>
      </c>
      <c r="B10" s="75"/>
      <c r="C10" s="78" t="str">
        <f>'soupis prací'!D8</f>
        <v xml:space="preserve"> </v>
      </c>
      <c r="D10" s="75"/>
      <c r="E10" s="78" t="s">
        <v>19</v>
      </c>
      <c r="F10" s="78" t="str">
        <f>'soupis prací'!J8</f>
        <v>Ing. Žaneta Opršálová</v>
      </c>
      <c r="G10" s="75"/>
      <c r="H10" s="75" t="s">
        <v>206</v>
      </c>
      <c r="I10" s="86" t="str">
        <f>'soupis prací'!H8</f>
        <v>29.10.2024</v>
      </c>
    </row>
    <row r="11" spans="1:9" x14ac:dyDescent="0.25">
      <c r="A11" s="91"/>
      <c r="B11" s="85"/>
      <c r="C11" s="85"/>
      <c r="D11" s="85"/>
      <c r="E11" s="85"/>
      <c r="F11" s="85"/>
      <c r="G11" s="85"/>
      <c r="H11" s="85"/>
      <c r="I11" s="87"/>
    </row>
    <row r="13" spans="1:9" ht="15.75" x14ac:dyDescent="0.25">
      <c r="A13" s="139" t="s">
        <v>246</v>
      </c>
      <c r="B13" s="139"/>
      <c r="C13" s="139"/>
      <c r="D13" s="139"/>
      <c r="E13" s="139"/>
    </row>
    <row r="14" spans="1:9" x14ac:dyDescent="0.25">
      <c r="A14" s="140" t="s">
        <v>247</v>
      </c>
      <c r="B14" s="141"/>
      <c r="C14" s="141"/>
      <c r="D14" s="141"/>
      <c r="E14" s="142"/>
      <c r="F14" s="58" t="s">
        <v>248</v>
      </c>
      <c r="G14" s="58" t="s">
        <v>249</v>
      </c>
      <c r="H14" s="58" t="s">
        <v>250</v>
      </c>
      <c r="I14" s="58" t="s">
        <v>248</v>
      </c>
    </row>
    <row r="15" spans="1:9" x14ac:dyDescent="0.25">
      <c r="A15" s="143" t="s">
        <v>216</v>
      </c>
      <c r="B15" s="144"/>
      <c r="C15" s="144"/>
      <c r="D15" s="144"/>
      <c r="E15" s="145"/>
      <c r="F15" s="59">
        <v>0</v>
      </c>
      <c r="G15" s="60" t="s">
        <v>55</v>
      </c>
      <c r="H15" s="60" t="s">
        <v>55</v>
      </c>
      <c r="I15" s="59">
        <f>F15</f>
        <v>0</v>
      </c>
    </row>
    <row r="16" spans="1:9" x14ac:dyDescent="0.25">
      <c r="A16" s="143" t="s">
        <v>218</v>
      </c>
      <c r="B16" s="144"/>
      <c r="C16" s="144"/>
      <c r="D16" s="144"/>
      <c r="E16" s="145"/>
      <c r="F16" s="59">
        <v>0</v>
      </c>
      <c r="G16" s="60" t="s">
        <v>55</v>
      </c>
      <c r="H16" s="60" t="s">
        <v>55</v>
      </c>
      <c r="I16" s="59">
        <f>F16</f>
        <v>0</v>
      </c>
    </row>
    <row r="17" spans="1:9" x14ac:dyDescent="0.25">
      <c r="A17" s="146" t="s">
        <v>221</v>
      </c>
      <c r="B17" s="147"/>
      <c r="C17" s="147"/>
      <c r="D17" s="147"/>
      <c r="E17" s="148"/>
      <c r="F17" s="61">
        <v>0</v>
      </c>
      <c r="G17" s="62" t="s">
        <v>55</v>
      </c>
      <c r="H17" s="62" t="s">
        <v>55</v>
      </c>
      <c r="I17" s="61">
        <f>F17</f>
        <v>0</v>
      </c>
    </row>
    <row r="18" spans="1:9" x14ac:dyDescent="0.25">
      <c r="A18" s="149" t="s">
        <v>251</v>
      </c>
      <c r="B18" s="150"/>
      <c r="C18" s="150"/>
      <c r="D18" s="150"/>
      <c r="E18" s="151"/>
      <c r="F18" s="63" t="s">
        <v>55</v>
      </c>
      <c r="G18" s="64" t="s">
        <v>55</v>
      </c>
      <c r="H18" s="64" t="s">
        <v>55</v>
      </c>
      <c r="I18" s="65">
        <f>SUM(I15:I17)</f>
        <v>0</v>
      </c>
    </row>
    <row r="20" spans="1:9" x14ac:dyDescent="0.25">
      <c r="A20" s="140" t="s">
        <v>213</v>
      </c>
      <c r="B20" s="141"/>
      <c r="C20" s="141"/>
      <c r="D20" s="141"/>
      <c r="E20" s="142"/>
      <c r="F20" s="58" t="s">
        <v>248</v>
      </c>
      <c r="G20" s="58" t="s">
        <v>249</v>
      </c>
      <c r="H20" s="58" t="s">
        <v>250</v>
      </c>
      <c r="I20" s="58" t="s">
        <v>248</v>
      </c>
    </row>
    <row r="21" spans="1:9" x14ac:dyDescent="0.25">
      <c r="A21" s="143" t="s">
        <v>217</v>
      </c>
      <c r="B21" s="144"/>
      <c r="C21" s="144"/>
      <c r="D21" s="144"/>
      <c r="E21" s="145"/>
      <c r="F21" s="59">
        <v>0</v>
      </c>
      <c r="G21" s="60" t="s">
        <v>55</v>
      </c>
      <c r="H21" s="60" t="s">
        <v>55</v>
      </c>
      <c r="I21" s="59">
        <f t="shared" ref="I21:I26" si="0">F21</f>
        <v>0</v>
      </c>
    </row>
    <row r="22" spans="1:9" x14ac:dyDescent="0.25">
      <c r="A22" s="143" t="s">
        <v>219</v>
      </c>
      <c r="B22" s="144"/>
      <c r="C22" s="144"/>
      <c r="D22" s="144"/>
      <c r="E22" s="145"/>
      <c r="F22" s="59">
        <v>0</v>
      </c>
      <c r="G22" s="60" t="s">
        <v>55</v>
      </c>
      <c r="H22" s="60" t="s">
        <v>55</v>
      </c>
      <c r="I22" s="59">
        <f t="shared" si="0"/>
        <v>0</v>
      </c>
    </row>
    <row r="23" spans="1:9" x14ac:dyDescent="0.25">
      <c r="A23" s="143" t="s">
        <v>222</v>
      </c>
      <c r="B23" s="144"/>
      <c r="C23" s="144"/>
      <c r="D23" s="144"/>
      <c r="E23" s="145"/>
      <c r="F23" s="59">
        <v>0</v>
      </c>
      <c r="G23" s="60" t="s">
        <v>55</v>
      </c>
      <c r="H23" s="60" t="s">
        <v>55</v>
      </c>
      <c r="I23" s="59">
        <f t="shared" si="0"/>
        <v>0</v>
      </c>
    </row>
    <row r="24" spans="1:9" x14ac:dyDescent="0.25">
      <c r="A24" s="143" t="s">
        <v>223</v>
      </c>
      <c r="B24" s="144"/>
      <c r="C24" s="144"/>
      <c r="D24" s="144"/>
      <c r="E24" s="145"/>
      <c r="F24" s="59">
        <v>0</v>
      </c>
      <c r="G24" s="60" t="s">
        <v>55</v>
      </c>
      <c r="H24" s="60" t="s">
        <v>55</v>
      </c>
      <c r="I24" s="59">
        <f t="shared" si="0"/>
        <v>0</v>
      </c>
    </row>
    <row r="25" spans="1:9" x14ac:dyDescent="0.25">
      <c r="A25" s="143" t="s">
        <v>225</v>
      </c>
      <c r="B25" s="144"/>
      <c r="C25" s="144"/>
      <c r="D25" s="144"/>
      <c r="E25" s="145"/>
      <c r="F25" s="59">
        <v>0</v>
      </c>
      <c r="G25" s="60" t="s">
        <v>55</v>
      </c>
      <c r="H25" s="60" t="s">
        <v>55</v>
      </c>
      <c r="I25" s="59">
        <f t="shared" si="0"/>
        <v>0</v>
      </c>
    </row>
    <row r="26" spans="1:9" x14ac:dyDescent="0.25">
      <c r="A26" s="146" t="s">
        <v>226</v>
      </c>
      <c r="B26" s="147"/>
      <c r="C26" s="147"/>
      <c r="D26" s="147"/>
      <c r="E26" s="148"/>
      <c r="F26" s="61">
        <v>0</v>
      </c>
      <c r="G26" s="62" t="s">
        <v>55</v>
      </c>
      <c r="H26" s="62" t="s">
        <v>55</v>
      </c>
      <c r="I26" s="61">
        <f t="shared" si="0"/>
        <v>0</v>
      </c>
    </row>
    <row r="27" spans="1:9" x14ac:dyDescent="0.25">
      <c r="A27" s="149" t="s">
        <v>252</v>
      </c>
      <c r="B27" s="150"/>
      <c r="C27" s="150"/>
      <c r="D27" s="150"/>
      <c r="E27" s="151"/>
      <c r="F27" s="63" t="s">
        <v>55</v>
      </c>
      <c r="G27" s="64" t="s">
        <v>55</v>
      </c>
      <c r="H27" s="64" t="s">
        <v>55</v>
      </c>
      <c r="I27" s="65">
        <f>SUM(I21:I26)</f>
        <v>0</v>
      </c>
    </row>
    <row r="29" spans="1:9" ht="15.75" x14ac:dyDescent="0.25">
      <c r="A29" s="152" t="s">
        <v>253</v>
      </c>
      <c r="B29" s="153"/>
      <c r="C29" s="153"/>
      <c r="D29" s="153"/>
      <c r="E29" s="154"/>
      <c r="F29" s="155">
        <f>I18+I27</f>
        <v>0</v>
      </c>
      <c r="G29" s="156"/>
      <c r="H29" s="156"/>
      <c r="I29" s="157"/>
    </row>
    <row r="33" spans="1:9" ht="15.75" x14ac:dyDescent="0.25">
      <c r="A33" s="139" t="s">
        <v>254</v>
      </c>
      <c r="B33" s="139"/>
      <c r="C33" s="139"/>
      <c r="D33" s="139"/>
      <c r="E33" s="139"/>
    </row>
    <row r="34" spans="1:9" x14ac:dyDescent="0.25">
      <c r="A34" s="140" t="s">
        <v>255</v>
      </c>
      <c r="B34" s="141"/>
      <c r="C34" s="141"/>
      <c r="D34" s="141"/>
      <c r="E34" s="142"/>
      <c r="F34" s="58" t="s">
        <v>248</v>
      </c>
      <c r="G34" s="58" t="s">
        <v>249</v>
      </c>
      <c r="H34" s="58" t="s">
        <v>250</v>
      </c>
      <c r="I34" s="58" t="s">
        <v>248</v>
      </c>
    </row>
    <row r="35" spans="1:9" x14ac:dyDescent="0.25">
      <c r="A35" s="143" t="s">
        <v>192</v>
      </c>
      <c r="B35" s="144"/>
      <c r="C35" s="144"/>
      <c r="D35" s="144"/>
      <c r="E35" s="145"/>
      <c r="F35" s="59">
        <f>SUM('soupis prací'!BM12:BM82)</f>
        <v>0</v>
      </c>
      <c r="G35" s="60" t="s">
        <v>55</v>
      </c>
      <c r="H35" s="60" t="s">
        <v>55</v>
      </c>
      <c r="I35" s="59">
        <f t="shared" ref="I35:I44" si="1">F35</f>
        <v>0</v>
      </c>
    </row>
    <row r="36" spans="1:9" x14ac:dyDescent="0.25">
      <c r="A36" s="143" t="s">
        <v>196</v>
      </c>
      <c r="B36" s="144"/>
      <c r="C36" s="144"/>
      <c r="D36" s="144"/>
      <c r="E36" s="145"/>
      <c r="F36" s="59">
        <f>SUM('soupis prací'!BN12:BN82)</f>
        <v>0</v>
      </c>
      <c r="G36" s="60" t="s">
        <v>55</v>
      </c>
      <c r="H36" s="60" t="s">
        <v>55</v>
      </c>
      <c r="I36" s="59">
        <f t="shared" si="1"/>
        <v>0</v>
      </c>
    </row>
    <row r="37" spans="1:9" x14ac:dyDescent="0.25">
      <c r="A37" s="143" t="s">
        <v>217</v>
      </c>
      <c r="B37" s="144"/>
      <c r="C37" s="144"/>
      <c r="D37" s="144"/>
      <c r="E37" s="145"/>
      <c r="F37" s="59">
        <f>SUM('soupis prací'!BO12:BO82)</f>
        <v>0</v>
      </c>
      <c r="G37" s="60" t="s">
        <v>55</v>
      </c>
      <c r="H37" s="60" t="s">
        <v>55</v>
      </c>
      <c r="I37" s="59">
        <f t="shared" si="1"/>
        <v>0</v>
      </c>
    </row>
    <row r="38" spans="1:9" x14ac:dyDescent="0.25">
      <c r="A38" s="143" t="s">
        <v>256</v>
      </c>
      <c r="B38" s="144"/>
      <c r="C38" s="144"/>
      <c r="D38" s="144"/>
      <c r="E38" s="145"/>
      <c r="F38" s="59">
        <f>SUM('soupis prací'!BP12:BP82)</f>
        <v>0</v>
      </c>
      <c r="G38" s="60" t="s">
        <v>55</v>
      </c>
      <c r="H38" s="60" t="s">
        <v>55</v>
      </c>
      <c r="I38" s="59">
        <f t="shared" si="1"/>
        <v>0</v>
      </c>
    </row>
    <row r="39" spans="1:9" x14ac:dyDescent="0.25">
      <c r="A39" s="143" t="s">
        <v>257</v>
      </c>
      <c r="B39" s="144"/>
      <c r="C39" s="144"/>
      <c r="D39" s="144"/>
      <c r="E39" s="145"/>
      <c r="F39" s="59">
        <f>SUM('soupis prací'!BQ12:BQ82)</f>
        <v>0</v>
      </c>
      <c r="G39" s="60" t="s">
        <v>55</v>
      </c>
      <c r="H39" s="60" t="s">
        <v>55</v>
      </c>
      <c r="I39" s="59">
        <f t="shared" si="1"/>
        <v>0</v>
      </c>
    </row>
    <row r="40" spans="1:9" x14ac:dyDescent="0.25">
      <c r="A40" s="143" t="s">
        <v>222</v>
      </c>
      <c r="B40" s="144"/>
      <c r="C40" s="144"/>
      <c r="D40" s="144"/>
      <c r="E40" s="145"/>
      <c r="F40" s="59">
        <f>SUM('soupis prací'!BR12:BR82)</f>
        <v>0</v>
      </c>
      <c r="G40" s="60" t="s">
        <v>55</v>
      </c>
      <c r="H40" s="60" t="s">
        <v>55</v>
      </c>
      <c r="I40" s="59">
        <f t="shared" si="1"/>
        <v>0</v>
      </c>
    </row>
    <row r="41" spans="1:9" x14ac:dyDescent="0.25">
      <c r="A41" s="143" t="s">
        <v>223</v>
      </c>
      <c r="B41" s="144"/>
      <c r="C41" s="144"/>
      <c r="D41" s="144"/>
      <c r="E41" s="145"/>
      <c r="F41" s="59">
        <f>SUM('soupis prací'!BS12:BS82)</f>
        <v>0</v>
      </c>
      <c r="G41" s="60" t="s">
        <v>55</v>
      </c>
      <c r="H41" s="60" t="s">
        <v>55</v>
      </c>
      <c r="I41" s="59">
        <f t="shared" si="1"/>
        <v>0</v>
      </c>
    </row>
    <row r="42" spans="1:9" x14ac:dyDescent="0.25">
      <c r="A42" s="143" t="s">
        <v>258</v>
      </c>
      <c r="B42" s="144"/>
      <c r="C42" s="144"/>
      <c r="D42" s="144"/>
      <c r="E42" s="145"/>
      <c r="F42" s="59">
        <f>SUM('soupis prací'!BT12:BT82)</f>
        <v>0</v>
      </c>
      <c r="G42" s="60" t="s">
        <v>55</v>
      </c>
      <c r="H42" s="60" t="s">
        <v>55</v>
      </c>
      <c r="I42" s="59">
        <f t="shared" si="1"/>
        <v>0</v>
      </c>
    </row>
    <row r="43" spans="1:9" x14ac:dyDescent="0.25">
      <c r="A43" s="143" t="s">
        <v>201</v>
      </c>
      <c r="B43" s="144"/>
      <c r="C43" s="144"/>
      <c r="D43" s="144"/>
      <c r="E43" s="145"/>
      <c r="F43" s="59">
        <f>SUM('soupis prací'!BU12:BU82)</f>
        <v>0</v>
      </c>
      <c r="G43" s="60" t="s">
        <v>55</v>
      </c>
      <c r="H43" s="60" t="s">
        <v>55</v>
      </c>
      <c r="I43" s="59">
        <f t="shared" si="1"/>
        <v>0</v>
      </c>
    </row>
    <row r="44" spans="1:9" x14ac:dyDescent="0.25">
      <c r="A44" s="146" t="s">
        <v>259</v>
      </c>
      <c r="B44" s="147"/>
      <c r="C44" s="147"/>
      <c r="D44" s="147"/>
      <c r="E44" s="148"/>
      <c r="F44" s="61">
        <f>SUM('soupis prací'!BV12:BV82)</f>
        <v>0</v>
      </c>
      <c r="G44" s="62" t="s">
        <v>55</v>
      </c>
      <c r="H44" s="62" t="s">
        <v>55</v>
      </c>
      <c r="I44" s="61">
        <f t="shared" si="1"/>
        <v>0</v>
      </c>
    </row>
    <row r="45" spans="1:9" x14ac:dyDescent="0.25">
      <c r="A45" s="149" t="s">
        <v>260</v>
      </c>
      <c r="B45" s="150"/>
      <c r="C45" s="150"/>
      <c r="D45" s="150"/>
      <c r="E45" s="151"/>
      <c r="F45" s="63" t="s">
        <v>55</v>
      </c>
      <c r="G45" s="64" t="s">
        <v>55</v>
      </c>
      <c r="H45" s="64" t="s">
        <v>55</v>
      </c>
      <c r="I45" s="65">
        <f>SUM(I35:I44)</f>
        <v>0</v>
      </c>
    </row>
  </sheetData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soupisu prací</vt:lpstr>
      <vt:lpstr>soupis prací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Michal Moravec │ A99</cp:lastModifiedBy>
  <dcterms:created xsi:type="dcterms:W3CDTF">2021-06-10T20:06:38Z</dcterms:created>
  <dcterms:modified xsi:type="dcterms:W3CDTF">2025-12-09T12:35:01Z</dcterms:modified>
</cp:coreProperties>
</file>